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889" firstSheet="2" activeTab="4"/>
  </bookViews>
  <sheets>
    <sheet name="数据校验" sheetId="1" r:id="rId1"/>
    <sheet name="封面" sheetId="2" r:id="rId2"/>
    <sheet name="表1 收支总表" sheetId="3" r:id="rId3"/>
    <sheet name="表2 收入预算总表" sheetId="4" r:id="rId4"/>
    <sheet name="表3 支出预算总表" sheetId="5" r:id="rId5"/>
    <sheet name="表4 财政拨款收支总表" sheetId="6" r:id="rId6"/>
    <sheet name="表5 一般公共预算支出表" sheetId="7" r:id="rId7"/>
    <sheet name="表6 一般公共预算基本支出经济分类明细表" sheetId="8" r:id="rId8"/>
    <sheet name="表7“三公”经费支出预算表" sheetId="9" r:id="rId9"/>
    <sheet name="表8 政府性基金预算支出表 " sheetId="10" r:id="rId10"/>
    <sheet name="表9 国有资本经营预算支出表" sheetId="14" r:id="rId11"/>
    <sheet name="表10 上年结余结转资金支出预算明细表" sheetId="11" r:id="rId12"/>
    <sheet name="表11 政府采购预算表" sheetId="12" r:id="rId13"/>
    <sheet name="表12 政府购买服务项目支出预算表" sheetId="13" r:id="rId14"/>
  </sheets>
  <definedNames>
    <definedName name="_xlnm._FilterDatabase" localSheetId="4" hidden="1">'表3 支出预算总表'!$A$30:$L$82</definedName>
    <definedName name="_xlnm.Print_Area" localSheetId="6">'表5 一般公共预算支出表'!$A$1:$J$39</definedName>
    <definedName name="_xlnm.Print_Titles" localSheetId="7">'表6 一般公共预算基本支出经济分类明细表'!$A:$F</definedName>
    <definedName name="_xlnm.Print_Area" localSheetId="7">'表6 一般公共预算基本支出经济分类明细表'!$A$1:$BZ$29</definedName>
    <definedName name="_xlnm.Print_Titles" localSheetId="11">'表10 上年结余结转资金支出预算明细表'!$1:$6</definedName>
    <definedName name="_xlnm.Print_Area" localSheetId="3">'表2 收入预算总表'!$A$1:$V$82</definedName>
    <definedName name="_xlnm.Print_Titles" localSheetId="3">'表2 收入预算总表'!$1:$6</definedName>
    <definedName name="_xlnm.Print_Titles" localSheetId="4">'表3 支出预算总表'!$1:$6</definedName>
  </definedNames>
  <calcPr calcId="144525" concurrentCalc="0"/>
</workbook>
</file>

<file path=xl/sharedStrings.xml><?xml version="1.0" encoding="utf-8"?>
<sst xmlns="http://schemas.openxmlformats.org/spreadsheetml/2006/main" count="284">
  <si>
    <t>表格编号</t>
  </si>
  <si>
    <t>内容</t>
  </si>
  <si>
    <t>是否正确</t>
  </si>
  <si>
    <t>表1</t>
  </si>
  <si>
    <t>收入总计是否等于支出总计</t>
  </si>
  <si>
    <t>表2、表3</t>
  </si>
  <si>
    <t>表4</t>
  </si>
  <si>
    <t>财政拨款收入是否等于财政拨款支出</t>
  </si>
  <si>
    <t>一般公共预算拨款收入是否等于一般公共预算支出</t>
  </si>
  <si>
    <t>政府性基金预算拨款收入是否等于政府性基金预算支出</t>
  </si>
  <si>
    <t>上年结转收入是否等于上年结转支出</t>
  </si>
  <si>
    <t>表5</t>
  </si>
  <si>
    <t>一般公共预算支出是否等于收入</t>
  </si>
  <si>
    <t>表6</t>
  </si>
  <si>
    <t>明细合计是否等于控制数</t>
  </si>
  <si>
    <t>表8</t>
  </si>
  <si>
    <t>政府性基金预算支出是否等于收入</t>
  </si>
  <si>
    <t>表9</t>
  </si>
  <si>
    <t>国有资本经营预算支出是否等于收入</t>
  </si>
  <si>
    <t>表10</t>
  </si>
  <si>
    <t>上年结转支出是否等于收入</t>
  </si>
  <si>
    <t>2025年部门预算</t>
  </si>
  <si>
    <t xml:space="preserve"> 收  支  预  算  总  表</t>
  </si>
  <si>
    <t/>
  </si>
  <si>
    <t>单位：元</t>
  </si>
  <si>
    <t>收               入</t>
  </si>
  <si>
    <t>支     出（功能分类）</t>
  </si>
  <si>
    <t>项                    目</t>
  </si>
  <si>
    <t>2025年预算数</t>
  </si>
  <si>
    <t>项             目</t>
  </si>
  <si>
    <t>一、财政预算拨款</t>
  </si>
  <si>
    <t>一、201一般公共服务支出</t>
  </si>
  <si>
    <t xml:space="preserve">      一般公共预算经费拨款</t>
  </si>
  <si>
    <t>二、202外交支出</t>
  </si>
  <si>
    <t xml:space="preserve">      政府性基金预算拨款</t>
  </si>
  <si>
    <t>三、203国防支出</t>
  </si>
  <si>
    <t xml:space="preserve">      国有资本经营预算拨款</t>
  </si>
  <si>
    <t xml:space="preserve">四、204公共安全支出   </t>
  </si>
  <si>
    <t xml:space="preserve">五、205教育支出    </t>
  </si>
  <si>
    <t xml:space="preserve">六、206科学技术支出  </t>
  </si>
  <si>
    <t>七、207文化旅游体育与传媒支出</t>
  </si>
  <si>
    <t xml:space="preserve">八、208社会保障和就业支出 </t>
  </si>
  <si>
    <t>九、210卫生健康支出</t>
  </si>
  <si>
    <t>二、事业收入</t>
  </si>
  <si>
    <t>十、211节能环保支出</t>
  </si>
  <si>
    <t>三、事业单位经营收入</t>
  </si>
  <si>
    <t>十一、212城乡社区支出</t>
  </si>
  <si>
    <t>四、其他收入</t>
  </si>
  <si>
    <t>十二、213农林水支出</t>
  </si>
  <si>
    <t>五、上级补助收入</t>
  </si>
  <si>
    <t>十三、214交通运输支出</t>
  </si>
  <si>
    <t>六、附属单位上缴收入</t>
  </si>
  <si>
    <t>十四、215资源勘探工业信息等支出</t>
  </si>
  <si>
    <t>七、用事业基金弥补收支差额</t>
  </si>
  <si>
    <t>十五、216商业服务业等支出</t>
  </si>
  <si>
    <t>十六、217金融支出</t>
  </si>
  <si>
    <t>十七、219援助其他地区支出</t>
  </si>
  <si>
    <t>十八、220自然资源海洋气象等支出</t>
  </si>
  <si>
    <t>十九、221住房保障支出</t>
  </si>
  <si>
    <t>二十、222粮油物资储备支出</t>
  </si>
  <si>
    <t>二十一、224灾害防治及应急管理支出</t>
  </si>
  <si>
    <t>二十二、229其他支出</t>
  </si>
  <si>
    <t>二十三、债务还本支出</t>
  </si>
  <si>
    <t>二十四、债务付息支出</t>
  </si>
  <si>
    <t>二十五、债务发行费用支出</t>
  </si>
  <si>
    <t>二十六、234抗疫特别国债安排的支出</t>
  </si>
  <si>
    <t>二十七、223国有资本经营预算支出</t>
  </si>
  <si>
    <t>本  年  收  入  合  计</t>
  </si>
  <si>
    <t>　本　年　支　出　合　计</t>
  </si>
  <si>
    <t xml:space="preserve">结转下年支出 </t>
  </si>
  <si>
    <t>八、上年结余、结存</t>
  </si>
  <si>
    <t xml:space="preserve">      其中：一般公共预算拨款</t>
  </si>
  <si>
    <t xml:space="preserve">            政府性基金预算拨款</t>
  </si>
  <si>
    <t xml:space="preserve">            国有资本经营预算拨款</t>
  </si>
  <si>
    <t xml:space="preserve">            其他结转</t>
  </si>
  <si>
    <t>收      入      总      计</t>
  </si>
  <si>
    <t>支  出  总  计</t>
  </si>
  <si>
    <t>表2</t>
  </si>
  <si>
    <t xml:space="preserve"> 收  入  预  算  总  表</t>
  </si>
  <si>
    <t>单位名称</t>
  </si>
  <si>
    <t>预算项目名称</t>
  </si>
  <si>
    <t>科目代码</t>
  </si>
  <si>
    <t>支出功能分类科目名称</t>
  </si>
  <si>
    <t>合计</t>
  </si>
  <si>
    <t>财政拨款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</si>
  <si>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</si>
  <si>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</si>
  <si>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</si>
  <si>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</si>
  <si>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</si>
  <si>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</si>
  <si>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上年结转（结余）</t>
  </si>
  <si>
    <t>类</t>
  </si>
  <si>
    <t>款</t>
  </si>
  <si>
    <t>项</t>
  </si>
  <si>
    <t>小计</t>
  </si>
  <si>
    <t>一般公共预算收入</t>
  </si>
  <si>
    <t>政府性基金收入</t>
  </si>
  <si>
    <t>国有资本经营预算收入</t>
  </si>
  <si>
    <t>一般公共预算结转</t>
  </si>
  <si>
    <t>政府性基金预算结转</t>
  </si>
  <si>
    <t>国有资本经营预算结转</t>
  </si>
  <si>
    <t>其他资金结转</t>
  </si>
  <si>
    <t>基本支出</t>
  </si>
  <si>
    <t>三穗县长吉镇中心小学</t>
  </si>
  <si>
    <t>在职工资附加性支出</t>
  </si>
  <si>
    <t>205</t>
  </si>
  <si>
    <t>02</t>
  </si>
  <si>
    <t>小学教育</t>
  </si>
  <si>
    <t>公务员年度考核奖金（事业单位人员考核绩效奖）</t>
  </si>
  <si>
    <t>01</t>
  </si>
  <si>
    <t>学前教育</t>
  </si>
  <si>
    <t>事业单位奖励性绩效工资</t>
  </si>
  <si>
    <t>事业单位绩效工资</t>
  </si>
  <si>
    <t>退休人员经费</t>
  </si>
  <si>
    <t>在职人员基本工资</t>
  </si>
  <si>
    <t>保留的改革性津补贴（事业单位：附加基础性绩效）</t>
  </si>
  <si>
    <t>公务员基础绩效奖(事业常规绩效奖、退休生活补助)</t>
  </si>
  <si>
    <t>各类津贴补贴项（不含车补、话补、保留的改革性补贴）</t>
  </si>
  <si>
    <t>项目支出</t>
  </si>
  <si>
    <t>遗属生活补助</t>
  </si>
  <si>
    <t>学前教育生均公用经费</t>
  </si>
  <si>
    <t>外聘合同制教师（员额制）</t>
  </si>
  <si>
    <t>教辅人员（其他岗位）保育费</t>
  </si>
  <si>
    <t>特岗教师</t>
  </si>
  <si>
    <t>取暖费</t>
  </si>
  <si>
    <t>学前教育保育费</t>
  </si>
  <si>
    <t>乡村教师生活补贴</t>
  </si>
  <si>
    <t>工会经费</t>
  </si>
  <si>
    <t>2024年农村学前教育儿童营养改善计划（县级资金）</t>
  </si>
  <si>
    <t>2024年农村学前教育儿童营养改善计划补助（省级资金）</t>
  </si>
  <si>
    <t>2024年农村学前教育儿童营养改善计划补助（州级资金）</t>
  </si>
  <si>
    <t>2024年城乡义务教育公用经费（中央资金）</t>
  </si>
  <si>
    <t>2024年第二批城乡义务教育补助（特岗教师工资性补助）资金</t>
  </si>
  <si>
    <t>2024年城乡义务教育公用经费（省级资金）</t>
  </si>
  <si>
    <t>社会化服务教师工资</t>
  </si>
  <si>
    <t>2024年城乡义务教育公用经费（县级资金）</t>
  </si>
  <si>
    <t>临聘人员工资（食堂、安保、宿管）</t>
  </si>
  <si>
    <t>2024年乡村教师生活补助（预算调整）</t>
  </si>
  <si>
    <t>2024年第二批城乡义务教育阶段家庭经济困难学生生活补助（省级资金）</t>
  </si>
  <si>
    <t>2024年义务教育阶段特殊教育学校和随班就读残疾学生生均公用经费</t>
  </si>
  <si>
    <t>03</t>
  </si>
  <si>
    <t>初中教育</t>
  </si>
  <si>
    <t>2024年中央专项彩票公益金支持乡村学校少年宫项目资金</t>
  </si>
  <si>
    <t>229</t>
  </si>
  <si>
    <t>60</t>
  </si>
  <si>
    <t>04</t>
  </si>
  <si>
    <t>用于教育事业的彩票公益金支出</t>
  </si>
  <si>
    <t>表3</t>
  </si>
  <si>
    <t>支 出 预 算 总 表</t>
  </si>
  <si>
    <t>事业支出</t>
  </si>
  <si>
    <t>其他支出</t>
  </si>
  <si>
    <t>上年结转</t>
  </si>
  <si>
    <t xml:space="preserve"> 财  政  拨  款  收  支  预  算  总  表</t>
  </si>
  <si>
    <t>一般公共预算</t>
  </si>
  <si>
    <t>政府性基金预算</t>
  </si>
  <si>
    <t>国有资本经营预算</t>
  </si>
  <si>
    <t xml:space="preserve">结转下年 </t>
  </si>
  <si>
    <t>收  入   总   计</t>
  </si>
  <si>
    <t>一般公共预算支出表</t>
  </si>
  <si>
    <t>备注</t>
  </si>
  <si>
    <t>不含上年结转，仅为年初预算批复数</t>
  </si>
  <si>
    <t>一般公共预算基本支出经济分类明细表</t>
  </si>
  <si>
    <t>一般公共预算基本支出经济分类明细表（续表一）</t>
  </si>
  <si>
    <t>一般公共预算基本支出经济分类明细表（续表二）</t>
  </si>
  <si>
    <t>控制数</t>
  </si>
  <si>
    <t>合  计</t>
  </si>
  <si>
    <t>301工资福利支出</t>
  </si>
  <si>
    <t>302商品和服务支出</t>
  </si>
  <si>
    <t>303对个人和家庭的补助</t>
  </si>
  <si>
    <t>310资本性支出</t>
  </si>
  <si>
    <t>小  计</t>
  </si>
  <si>
    <t>01基本工资</t>
  </si>
  <si>
    <t>02津贴补贴</t>
  </si>
  <si>
    <t>03奖金</t>
  </si>
  <si>
    <t>06伙食补助费</t>
  </si>
  <si>
    <t>07绩效工资</t>
  </si>
  <si>
    <t>08机关事业单位单位基本养老保险缴费</t>
  </si>
  <si>
    <t>09职业年金缴费</t>
  </si>
  <si>
    <t>10职业基本医疗保险缴费</t>
  </si>
  <si>
    <t>11公务员医疗补助缴费</t>
  </si>
  <si>
    <t>12其他社会保险缴费</t>
  </si>
  <si>
    <t>13住房公积金</t>
  </si>
  <si>
    <t>14医疗费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</si>
  <si>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</si>
  <si>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</si>
  <si>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</si>
  <si>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</si>
  <si>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</si>
  <si>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</si>
  <si>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</si>
  <si>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</si>
  <si>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</si>
  <si>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</si>
  <si>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</si>
  <si>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12因公出国(境)费用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</si>
  <si>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</si>
  <si>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</si>
  <si>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</si>
  <si>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</si>
  <si>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</si>
  <si>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</si>
  <si>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</si>
  <si>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</si>
  <si>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</si>
  <si>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</si>
  <si>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</si>
  <si>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</si>
  <si>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</si>
  <si>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</si>
  <si>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</si>
  <si>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</si>
  <si>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小 计</t>
  </si>
  <si>
    <t>01离休费</t>
  </si>
  <si>
    <t>02退休费</t>
  </si>
  <si>
    <t>03退职（役）费</t>
  </si>
  <si>
    <t>04抚恤金</t>
  </si>
  <si>
    <t>05生活补助</t>
  </si>
  <si>
    <t>06救济费</t>
  </si>
  <si>
    <t>07医疗费补助</t>
  </si>
  <si>
    <t>08助学金</t>
  </si>
  <si>
    <t>09奖励金</t>
  </si>
  <si>
    <t>10个人农业生产补贴</t>
  </si>
  <si>
    <t>11代缴社会保险费</t>
  </si>
  <si>
    <t>99其他对个人和家庭的补助</t>
  </si>
  <si>
    <t>02办公设备购置</t>
  </si>
  <si>
    <t>03专用设备购置</t>
  </si>
  <si>
    <t>信息网络及软件购置</t>
  </si>
  <si>
    <t>公务用车购置</t>
  </si>
  <si>
    <t>其他交通工具购置</t>
  </si>
  <si>
    <t>文物和陈列品购置</t>
  </si>
  <si>
    <t>无形资产购置</t>
  </si>
  <si>
    <t>其他资本性支出</t>
  </si>
  <si>
    <t>赠与</t>
  </si>
  <si>
    <t>国家赔偿费用支出</t>
  </si>
  <si>
    <t>对民间非营利组织和群众性自治组织补贴</t>
  </si>
  <si>
    <t>表7：</t>
  </si>
  <si>
    <t>“三公”经费一般公共预算拨款支出情况表</t>
  </si>
  <si>
    <t>项  目</t>
  </si>
  <si>
    <t>2025年初预算数</t>
  </si>
  <si>
    <t>“三公”经费支出占公共财政预算支出的比重（%）</t>
  </si>
  <si>
    <t>备  注</t>
  </si>
  <si>
    <t>一、因公出国（境）费</t>
  </si>
  <si>
    <t>二、公务接待费</t>
  </si>
  <si>
    <t>三、公务车购置及运行费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</si>
  <si>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1</t>
    </r>
    <r>
      <rPr>
        <sz val="12"/>
        <rFont val="宋体"/>
        <charset val="134"/>
      </rPr>
      <t>.公务车运行维护费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</si>
  <si>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</t>
    </r>
    <r>
      <rPr>
        <sz val="12"/>
        <rFont val="宋体"/>
        <charset val="134"/>
      </rPr>
      <t>.公务车购置</t>
    </r>
  </si>
  <si>
    <t>说明：1.因公出国（境）费，指单位工作人员公务出国（境）的住宿费，旅费、伙食补助费、杂费、培训费等支出。</t>
  </si>
  <si>
    <t xml:space="preserve">      2.公务用车购置及运行费，指单位公务用车购置费及租用费、燃料费、维修费、过路过桥费、保险费、安全</t>
  </si>
  <si>
    <t xml:space="preserve">        奖励费用等支出。</t>
  </si>
  <si>
    <t xml:space="preserve">      3.公务接待费，指单位按规定开支的各类公务接待支出。</t>
  </si>
  <si>
    <t xml:space="preserve">      4.“三公”经费公共财政拨款预算数是指当年年初预算安排的财政拨款数，不含执行中追加预算安排。</t>
  </si>
  <si>
    <t xml:space="preserve">      5.部门“三公”经费无相关支出的，须填“0”,并说明增减变化情况。</t>
  </si>
  <si>
    <t xml:space="preserve">      6.“三公”经费一般公共财政拨款预算数是指当年年初预算安排的财政拨款数，不含执行中追加预算安排</t>
  </si>
  <si>
    <t>政府性基金预算支出表</t>
  </si>
  <si>
    <t>国有资本经营预算支出表</t>
  </si>
  <si>
    <t>科目</t>
  </si>
  <si>
    <t>上年结转结余资金支出预算表</t>
  </si>
  <si>
    <t>一般公共预算支出</t>
  </si>
  <si>
    <t>政府性基金预算支出</t>
  </si>
  <si>
    <t>国有资本经营预算支出</t>
  </si>
  <si>
    <t>表11</t>
  </si>
  <si>
    <t>政府采购预算表</t>
  </si>
  <si>
    <t>项目名称</t>
  </si>
  <si>
    <t>支出功能分类</t>
  </si>
  <si>
    <t>政府采购品目</t>
  </si>
  <si>
    <t>采购组织形式</t>
  </si>
  <si>
    <t>计量单位</t>
  </si>
  <si>
    <t>单价（元）</t>
  </si>
  <si>
    <t>采购数量</t>
  </si>
  <si>
    <t>采购总额（元）</t>
  </si>
  <si>
    <t>政府预算资金</t>
  </si>
  <si>
    <t>单位资金</t>
  </si>
  <si>
    <t>上年结转资金</t>
  </si>
  <si>
    <t>本级安排</t>
  </si>
  <si>
    <t>上级财政补助</t>
  </si>
  <si>
    <t>表12</t>
  </si>
  <si>
    <t>政府购买服务项目支出预算表</t>
  </si>
  <si>
    <t>购买服务项目</t>
  </si>
  <si>
    <t>资金项目名称</t>
  </si>
  <si>
    <t>承接主体类别</t>
  </si>
  <si>
    <t>直接受益对象</t>
  </si>
  <si>
    <t>政府购买服务目录名称</t>
  </si>
  <si>
    <t>具体项目名称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</si>
</sst>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* #,##0.00;* \-#,##0.00;* &quot;&quot;??;@"/>
    <numFmt numFmtId="179" formatCode="0.00_ "/>
  </numFmts>
  <fonts count="4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9"/>
      <name val="SimSun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SimSun"/>
      <charset val="134"/>
    </font>
    <font>
      <sz val="10"/>
      <name val="Times New Roman"/>
      <charset val="134"/>
    </font>
    <font>
      <b/>
      <sz val="4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6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34" borderId="21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2" fillId="23" borderId="20" applyNumberFormat="0" applyAlignment="0" applyProtection="0">
      <alignment vertical="center"/>
    </xf>
    <xf numFmtId="0" fontId="37" fillId="23" borderId="16" applyNumberFormat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2" fillId="0" borderId="0"/>
    <xf numFmtId="0" fontId="5" fillId="0" borderId="0"/>
    <xf numFmtId="1" fontId="46" fillId="0" borderId="0"/>
    <xf numFmtId="1" fontId="46" fillId="0" borderId="0"/>
  </cellStyleXfs>
  <cellXfs count="2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2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vertical="center" wrapText="1"/>
      <protection locked="0"/>
    </xf>
    <xf numFmtId="176" fontId="2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176" fontId="2" fillId="0" borderId="1" xfId="0" applyNumberFormat="1" applyFont="1" applyFill="1" applyBorder="1" applyAlignment="1">
      <alignment horizontal="right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Continuous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left" vertical="center" wrapText="1" shrinkToFi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left" vertical="center" shrinkToFit="1"/>
    </xf>
    <xf numFmtId="0" fontId="11" fillId="0" borderId="1" xfId="0" applyNumberFormat="1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/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176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4" fillId="3" borderId="0" xfId="5" applyNumberFormat="1" applyFont="1" applyFill="1" applyBorder="1" applyAlignment="1" applyProtection="1">
      <alignment horizontal="center" vertical="center"/>
    </xf>
    <xf numFmtId="178" fontId="16" fillId="3" borderId="0" xfId="5" applyNumberFormat="1" applyFont="1" applyFill="1" applyBorder="1" applyAlignment="1" applyProtection="1">
      <alignment vertical="center"/>
    </xf>
    <xf numFmtId="0" fontId="4" fillId="3" borderId="0" xfId="5" applyNumberFormat="1" applyFont="1" applyFill="1" applyBorder="1" applyAlignment="1" applyProtection="1">
      <alignment vertical="center"/>
    </xf>
    <xf numFmtId="0" fontId="4" fillId="3" borderId="0" xfId="5" applyNumberFormat="1" applyFont="1" applyFill="1" applyBorder="1" applyAlignment="1" applyProtection="1">
      <alignment horizontal="center" vertical="center" wrapText="1"/>
    </xf>
    <xf numFmtId="179" fontId="4" fillId="3" borderId="0" xfId="5" applyNumberFormat="1" applyFont="1" applyFill="1" applyBorder="1" applyAlignment="1" applyProtection="1">
      <alignment horizontal="center" vertical="center"/>
    </xf>
    <xf numFmtId="177" fontId="4" fillId="3" borderId="0" xfId="5" applyNumberFormat="1" applyFont="1" applyFill="1" applyBorder="1" applyAlignment="1" applyProtection="1">
      <alignment horizontal="center" vertical="center"/>
    </xf>
    <xf numFmtId="177" fontId="17" fillId="3" borderId="0" xfId="5" applyNumberFormat="1" applyFont="1" applyFill="1" applyBorder="1" applyAlignment="1" applyProtection="1">
      <alignment horizontal="center" vertical="center"/>
    </xf>
    <xf numFmtId="0" fontId="12" fillId="0" borderId="0" xfId="5" applyNumberFormat="1" applyFont="1" applyFill="1" applyBorder="1" applyAlignment="1" applyProtection="1">
      <alignment horizontal="center" vertical="center"/>
    </xf>
    <xf numFmtId="0" fontId="12" fillId="0" borderId="0" xfId="5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/>
    <xf numFmtId="0" fontId="4" fillId="3" borderId="0" xfId="0" applyFont="1" applyFill="1" applyBorder="1" applyAlignment="1"/>
    <xf numFmtId="178" fontId="4" fillId="3" borderId="0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5" applyNumberFormat="1" applyFont="1" applyFill="1" applyBorder="1" applyAlignment="1" applyProtection="1">
      <alignment horizontal="center" vertical="center" wrapText="1"/>
    </xf>
    <xf numFmtId="0" fontId="4" fillId="3" borderId="11" xfId="0" applyNumberFormat="1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77" fontId="4" fillId="3" borderId="11" xfId="0" applyNumberFormat="1" applyFont="1" applyFill="1" applyBorder="1" applyAlignment="1" applyProtection="1">
      <alignment horizontal="center" vertical="center" wrapText="1"/>
    </xf>
    <xf numFmtId="177" fontId="4" fillId="3" borderId="1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8" fontId="4" fillId="3" borderId="0" xfId="0" applyNumberFormat="1" applyFont="1" applyFill="1" applyBorder="1" applyAlignment="1">
      <alignment horizontal="right" vertical="center"/>
    </xf>
    <xf numFmtId="178" fontId="4" fillId="3" borderId="0" xfId="0" applyNumberFormat="1" applyFont="1" applyFill="1" applyBorder="1" applyAlignment="1">
      <alignment vertical="center"/>
    </xf>
    <xf numFmtId="0" fontId="4" fillId="3" borderId="2" xfId="5" applyNumberFormat="1" applyFont="1" applyFill="1" applyBorder="1" applyAlignment="1" applyProtection="1">
      <alignment horizontal="center" vertical="center" wrapText="1"/>
    </xf>
    <xf numFmtId="0" fontId="4" fillId="3" borderId="3" xfId="5" applyNumberFormat="1" applyFont="1" applyFill="1" applyBorder="1" applyAlignment="1" applyProtection="1">
      <alignment horizontal="center" vertical="center" wrapText="1"/>
    </xf>
    <xf numFmtId="0" fontId="4" fillId="3" borderId="9" xfId="5" applyNumberFormat="1" applyFont="1" applyFill="1" applyBorder="1" applyAlignment="1" applyProtection="1">
      <alignment horizontal="center" vertical="center" wrapText="1"/>
    </xf>
    <xf numFmtId="0" fontId="4" fillId="3" borderId="10" xfId="5" applyNumberFormat="1" applyFont="1" applyFill="1" applyBorder="1" applyAlignment="1" applyProtection="1">
      <alignment horizontal="center" vertical="center" wrapText="1"/>
    </xf>
    <xf numFmtId="179" fontId="12" fillId="0" borderId="0" xfId="5" applyNumberFormat="1" applyFont="1" applyFill="1" applyBorder="1" applyAlignment="1" applyProtection="1">
      <alignment vertical="center"/>
    </xf>
    <xf numFmtId="0" fontId="4" fillId="3" borderId="4" xfId="5" applyNumberFormat="1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5" applyNumberFormat="1" applyFont="1" applyFill="1" applyBorder="1" applyAlignment="1" applyProtection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5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2" fillId="0" borderId="0" xfId="0" applyFont="1" applyFill="1" applyBorder="1" applyAlignment="1" applyProtection="1">
      <protection locked="0"/>
    </xf>
    <xf numFmtId="0" fontId="1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vertical="center"/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vertical="center" wrapText="1"/>
      <protection locked="0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3" xfId="0" applyFont="1" applyFill="1" applyBorder="1" applyAlignment="1" applyProtection="1">
      <alignment horizontal="justify" vertical="center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176" fontId="6" fillId="7" borderId="1" xfId="0" applyNumberFormat="1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176" fontId="6" fillId="7" borderId="7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3" fontId="3" fillId="0" borderId="1" xfId="0" applyNumberFormat="1" applyFont="1" applyFill="1" applyBorder="1" applyAlignment="1">
      <alignment horizontal="right" vertical="center" wrapText="1"/>
    </xf>
    <xf numFmtId="43" fontId="19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2" fillId="0" borderId="12" xfId="0" applyNumberFormat="1" applyFont="1" applyFill="1" applyBorder="1" applyAlignment="1">
      <alignment horizontal="right" vertical="center" wrapText="1"/>
    </xf>
    <xf numFmtId="43" fontId="8" fillId="0" borderId="1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 applyProtection="1">
      <alignment horizontal="center" vertical="center"/>
      <protection locked="0"/>
    </xf>
    <xf numFmtId="0" fontId="21" fillId="4" borderId="4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4" fontId="2" fillId="5" borderId="7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 applyProtection="1">
      <alignment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>
      <alignment horizontal="right" vertical="center"/>
    </xf>
    <xf numFmtId="4" fontId="2" fillId="5" borderId="7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vertical="center" wrapText="1"/>
      <protection locked="0"/>
    </xf>
    <xf numFmtId="4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justify" vertical="center"/>
      <protection locked="0"/>
    </xf>
    <xf numFmtId="0" fontId="2" fillId="5" borderId="3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4" fontId="2" fillId="5" borderId="10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177" fontId="24" fillId="0" borderId="0" xfId="53" applyNumberFormat="1" applyFont="1" applyFill="1" applyAlignment="1">
      <alignment horizontal="center" vertical="center"/>
    </xf>
    <xf numFmtId="0" fontId="5" fillId="0" borderId="0" xfId="0" applyFont="1" applyFill="1" applyBorder="1" applyAlignment="1" applyProtection="1">
      <protection locked="0"/>
    </xf>
    <xf numFmtId="0" fontId="2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Sheet11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2007年部门预算工作表" xfId="52"/>
    <cellStyle name="常规_Sheet10_1" xfId="53"/>
    <cellStyle name="常规_Sheet10" xfId="5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180975</xdr:rowOff>
    </xdr:to>
    <xdr:pic>
      <xdr:nvPicPr>
        <xdr:cNvPr id="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95250</xdr:rowOff>
    </xdr:to>
    <xdr:pic>
      <xdr:nvPicPr>
        <xdr:cNvPr id="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504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66675</xdr:rowOff>
    </xdr:to>
    <xdr:pic>
      <xdr:nvPicPr>
        <xdr:cNvPr id="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476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161925</xdr:rowOff>
    </xdr:to>
    <xdr:pic>
      <xdr:nvPicPr>
        <xdr:cNvPr id="1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57150</xdr:rowOff>
    </xdr:to>
    <xdr:pic>
      <xdr:nvPicPr>
        <xdr:cNvPr id="1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152400</xdr:rowOff>
    </xdr:to>
    <xdr:pic>
      <xdr:nvPicPr>
        <xdr:cNvPr id="2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13335</xdr:rowOff>
    </xdr:to>
    <xdr:pic>
      <xdr:nvPicPr>
        <xdr:cNvPr id="3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13335</xdr:rowOff>
    </xdr:to>
    <xdr:pic>
      <xdr:nvPicPr>
        <xdr:cNvPr id="3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95580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3</xdr:row>
      <xdr:rowOff>32385</xdr:rowOff>
    </xdr:to>
    <xdr:pic>
      <xdr:nvPicPr>
        <xdr:cNvPr id="3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50165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3</xdr:row>
      <xdr:rowOff>32385</xdr:rowOff>
    </xdr:to>
    <xdr:pic>
      <xdr:nvPicPr>
        <xdr:cNvPr id="3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32385</xdr:rowOff>
    </xdr:to>
    <xdr:pic>
      <xdr:nvPicPr>
        <xdr:cNvPr id="3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5016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2</xdr:row>
      <xdr:rowOff>32385</xdr:rowOff>
    </xdr:to>
    <xdr:pic>
      <xdr:nvPicPr>
        <xdr:cNvPr id="4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195580</xdr:colOff>
      <xdr:row>2</xdr:row>
      <xdr:rowOff>32385</xdr:rowOff>
    </xdr:to>
    <xdr:pic>
      <xdr:nvPicPr>
        <xdr:cNvPr id="4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95580" cy="441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50165</xdr:colOff>
      <xdr:row>2</xdr:row>
      <xdr:rowOff>13335</xdr:rowOff>
    </xdr:to>
    <xdr:pic>
      <xdr:nvPicPr>
        <xdr:cNvPr id="18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5016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24</xdr:row>
      <xdr:rowOff>171450</xdr:rowOff>
    </xdr:from>
    <xdr:to>
      <xdr:col>9</xdr:col>
      <xdr:colOff>123825</xdr:colOff>
      <xdr:row>25</xdr:row>
      <xdr:rowOff>9525</xdr:rowOff>
    </xdr:to>
    <xdr:pic>
      <xdr:nvPicPr>
        <xdr:cNvPr id="64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7134225"/>
          <a:ext cx="12382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29</xdr:row>
      <xdr:rowOff>171450</xdr:rowOff>
    </xdr:to>
    <xdr:pic>
      <xdr:nvPicPr>
        <xdr:cNvPr id="64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123825</xdr:colOff>
      <xdr:row>31</xdr:row>
      <xdr:rowOff>180975</xdr:rowOff>
    </xdr:to>
    <xdr:pic>
      <xdr:nvPicPr>
        <xdr:cNvPr id="64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4011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123825</xdr:colOff>
      <xdr:row>21</xdr:row>
      <xdr:rowOff>9525</xdr:rowOff>
    </xdr:to>
    <xdr:pic>
      <xdr:nvPicPr>
        <xdr:cNvPr id="65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43877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123825</xdr:colOff>
      <xdr:row>23</xdr:row>
      <xdr:rowOff>180975</xdr:rowOff>
    </xdr:to>
    <xdr:pic>
      <xdr:nvPicPr>
        <xdr:cNvPr id="65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66579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123825</xdr:colOff>
      <xdr:row>26</xdr:row>
      <xdr:rowOff>180975</xdr:rowOff>
    </xdr:to>
    <xdr:pic>
      <xdr:nvPicPr>
        <xdr:cNvPr id="65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77247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171450</xdr:rowOff>
    </xdr:from>
    <xdr:to>
      <xdr:col>9</xdr:col>
      <xdr:colOff>123825</xdr:colOff>
      <xdr:row>21</xdr:row>
      <xdr:rowOff>352425</xdr:rowOff>
    </xdr:to>
    <xdr:pic>
      <xdr:nvPicPr>
        <xdr:cNvPr id="66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610225"/>
          <a:ext cx="123825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171450</xdr:rowOff>
    </xdr:from>
    <xdr:to>
      <xdr:col>9</xdr:col>
      <xdr:colOff>123825</xdr:colOff>
      <xdr:row>21</xdr:row>
      <xdr:rowOff>323850</xdr:rowOff>
    </xdr:to>
    <xdr:pic>
      <xdr:nvPicPr>
        <xdr:cNvPr id="67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610225"/>
          <a:ext cx="1238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30</xdr:row>
      <xdr:rowOff>9525</xdr:rowOff>
    </xdr:to>
    <xdr:pic>
      <xdr:nvPicPr>
        <xdr:cNvPr id="67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123825</xdr:colOff>
      <xdr:row>35</xdr:row>
      <xdr:rowOff>180975</xdr:rowOff>
    </xdr:to>
    <xdr:pic>
      <xdr:nvPicPr>
        <xdr:cNvPr id="67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6203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123825</xdr:colOff>
      <xdr:row>37</xdr:row>
      <xdr:rowOff>180975</xdr:rowOff>
    </xdr:to>
    <xdr:pic>
      <xdr:nvPicPr>
        <xdr:cNvPr id="67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2299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30</xdr:row>
      <xdr:rowOff>9525</xdr:rowOff>
    </xdr:to>
    <xdr:pic>
      <xdr:nvPicPr>
        <xdr:cNvPr id="68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123825</xdr:colOff>
      <xdr:row>34</xdr:row>
      <xdr:rowOff>180975</xdr:rowOff>
    </xdr:to>
    <xdr:pic>
      <xdr:nvPicPr>
        <xdr:cNvPr id="6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30</xdr:row>
      <xdr:rowOff>142875</xdr:rowOff>
    </xdr:to>
    <xdr:pic>
      <xdr:nvPicPr>
        <xdr:cNvPr id="69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123825</xdr:colOff>
      <xdr:row>35</xdr:row>
      <xdr:rowOff>9525</xdr:rowOff>
    </xdr:to>
    <xdr:pic>
      <xdr:nvPicPr>
        <xdr:cNvPr id="70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12382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123825</xdr:colOff>
      <xdr:row>33</xdr:row>
      <xdr:rowOff>180975</xdr:rowOff>
    </xdr:to>
    <xdr:pic>
      <xdr:nvPicPr>
        <xdr:cNvPr id="70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0107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171450</xdr:rowOff>
    </xdr:from>
    <xdr:to>
      <xdr:col>9</xdr:col>
      <xdr:colOff>123825</xdr:colOff>
      <xdr:row>38</xdr:row>
      <xdr:rowOff>9525</xdr:rowOff>
    </xdr:to>
    <xdr:pic>
      <xdr:nvPicPr>
        <xdr:cNvPr id="71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401425"/>
          <a:ext cx="12382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123825</xdr:colOff>
      <xdr:row>1</xdr:row>
      <xdr:rowOff>9525</xdr:rowOff>
    </xdr:to>
    <xdr:pic>
      <xdr:nvPicPr>
        <xdr:cNvPr id="71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0"/>
          <a:ext cx="1238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161925</xdr:rowOff>
    </xdr:from>
    <xdr:to>
      <xdr:col>9</xdr:col>
      <xdr:colOff>123825</xdr:colOff>
      <xdr:row>1</xdr:row>
      <xdr:rowOff>190500</xdr:rowOff>
    </xdr:to>
    <xdr:pic>
      <xdr:nvPicPr>
        <xdr:cNvPr id="74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5240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123825</xdr:colOff>
      <xdr:row>3</xdr:row>
      <xdr:rowOff>9525</xdr:rowOff>
    </xdr:to>
    <xdr:pic>
      <xdr:nvPicPr>
        <xdr:cNvPr id="76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409575"/>
          <a:ext cx="1238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123825</xdr:colOff>
      <xdr:row>1</xdr:row>
      <xdr:rowOff>180975</xdr:rowOff>
    </xdr:to>
    <xdr:pic>
      <xdr:nvPicPr>
        <xdr:cNvPr id="78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52400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123825</xdr:colOff>
      <xdr:row>6</xdr:row>
      <xdr:rowOff>180975</xdr:rowOff>
    </xdr:to>
    <xdr:pic>
      <xdr:nvPicPr>
        <xdr:cNvPr id="79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715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123825</xdr:colOff>
      <xdr:row>14</xdr:row>
      <xdr:rowOff>180975</xdr:rowOff>
    </xdr:to>
    <xdr:pic>
      <xdr:nvPicPr>
        <xdr:cNvPr id="80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36099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17</xdr:row>
      <xdr:rowOff>171450</xdr:rowOff>
    </xdr:from>
    <xdr:to>
      <xdr:col>9</xdr:col>
      <xdr:colOff>123825</xdr:colOff>
      <xdr:row>18</xdr:row>
      <xdr:rowOff>9525</xdr:rowOff>
    </xdr:to>
    <xdr:pic>
      <xdr:nvPicPr>
        <xdr:cNvPr id="81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4695825"/>
          <a:ext cx="12382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123825</xdr:colOff>
      <xdr:row>17</xdr:row>
      <xdr:rowOff>180975</xdr:rowOff>
    </xdr:to>
    <xdr:pic>
      <xdr:nvPicPr>
        <xdr:cNvPr id="81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45243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123825</xdr:colOff>
      <xdr:row>18</xdr:row>
      <xdr:rowOff>180975</xdr:rowOff>
    </xdr:to>
    <xdr:pic>
      <xdr:nvPicPr>
        <xdr:cNvPr id="81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48291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25</xdr:row>
      <xdr:rowOff>171450</xdr:rowOff>
    </xdr:from>
    <xdr:to>
      <xdr:col>9</xdr:col>
      <xdr:colOff>123825</xdr:colOff>
      <xdr:row>25</xdr:row>
      <xdr:rowOff>352425</xdr:rowOff>
    </xdr:to>
    <xdr:pic>
      <xdr:nvPicPr>
        <xdr:cNvPr id="82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743902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29</xdr:row>
      <xdr:rowOff>180975</xdr:rowOff>
    </xdr:to>
    <xdr:pic>
      <xdr:nvPicPr>
        <xdr:cNvPr id="82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123825</xdr:colOff>
      <xdr:row>32</xdr:row>
      <xdr:rowOff>180975</xdr:rowOff>
    </xdr:to>
    <xdr:pic>
      <xdr:nvPicPr>
        <xdr:cNvPr id="82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7059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171450</xdr:rowOff>
    </xdr:from>
    <xdr:to>
      <xdr:col>9</xdr:col>
      <xdr:colOff>123825</xdr:colOff>
      <xdr:row>21</xdr:row>
      <xdr:rowOff>180975</xdr:rowOff>
    </xdr:to>
    <xdr:pic>
      <xdr:nvPicPr>
        <xdr:cNvPr id="83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61022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123825</xdr:colOff>
      <xdr:row>24</xdr:row>
      <xdr:rowOff>180975</xdr:rowOff>
    </xdr:to>
    <xdr:pic>
      <xdr:nvPicPr>
        <xdr:cNvPr id="83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69627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123825</xdr:colOff>
      <xdr:row>27</xdr:row>
      <xdr:rowOff>180975</xdr:rowOff>
    </xdr:to>
    <xdr:pic>
      <xdr:nvPicPr>
        <xdr:cNvPr id="84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1819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171450</xdr:rowOff>
    </xdr:from>
    <xdr:to>
      <xdr:col>9</xdr:col>
      <xdr:colOff>123825</xdr:colOff>
      <xdr:row>22</xdr:row>
      <xdr:rowOff>152400</xdr:rowOff>
    </xdr:to>
    <xdr:pic>
      <xdr:nvPicPr>
        <xdr:cNvPr id="85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915025"/>
          <a:ext cx="12382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30</xdr:row>
      <xdr:rowOff>0</xdr:rowOff>
    </xdr:to>
    <xdr:pic>
      <xdr:nvPicPr>
        <xdr:cNvPr id="85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123825</xdr:colOff>
      <xdr:row>36</xdr:row>
      <xdr:rowOff>180975</xdr:rowOff>
    </xdr:to>
    <xdr:pic>
      <xdr:nvPicPr>
        <xdr:cNvPr id="85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9251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30</xdr:row>
      <xdr:rowOff>19050</xdr:rowOff>
    </xdr:to>
    <xdr:pic>
      <xdr:nvPicPr>
        <xdr:cNvPr id="86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30</xdr:row>
      <xdr:rowOff>133350</xdr:rowOff>
    </xdr:to>
    <xdr:pic>
      <xdr:nvPicPr>
        <xdr:cNvPr id="87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123825</xdr:colOff>
      <xdr:row>7</xdr:row>
      <xdr:rowOff>180975</xdr:rowOff>
    </xdr:to>
    <xdr:pic>
      <xdr:nvPicPr>
        <xdr:cNvPr id="97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4763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123825</xdr:colOff>
      <xdr:row>15</xdr:row>
      <xdr:rowOff>180975</xdr:rowOff>
    </xdr:to>
    <xdr:pic>
      <xdr:nvPicPr>
        <xdr:cNvPr id="9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39147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171450</xdr:rowOff>
    </xdr:from>
    <xdr:to>
      <xdr:col>9</xdr:col>
      <xdr:colOff>123825</xdr:colOff>
      <xdr:row>22</xdr:row>
      <xdr:rowOff>9525</xdr:rowOff>
    </xdr:to>
    <xdr:pic>
      <xdr:nvPicPr>
        <xdr:cNvPr id="118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610225"/>
          <a:ext cx="12382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171450</xdr:rowOff>
    </xdr:from>
    <xdr:to>
      <xdr:col>9</xdr:col>
      <xdr:colOff>123825</xdr:colOff>
      <xdr:row>22</xdr:row>
      <xdr:rowOff>9525</xdr:rowOff>
    </xdr:to>
    <xdr:pic>
      <xdr:nvPicPr>
        <xdr:cNvPr id="11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610225"/>
          <a:ext cx="12382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171450</xdr:rowOff>
    </xdr:from>
    <xdr:to>
      <xdr:col>9</xdr:col>
      <xdr:colOff>123825</xdr:colOff>
      <xdr:row>22</xdr:row>
      <xdr:rowOff>323850</xdr:rowOff>
    </xdr:to>
    <xdr:pic>
      <xdr:nvPicPr>
        <xdr:cNvPr id="120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915025"/>
          <a:ext cx="123825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171450</xdr:rowOff>
    </xdr:from>
    <xdr:to>
      <xdr:col>9</xdr:col>
      <xdr:colOff>123825</xdr:colOff>
      <xdr:row>20</xdr:row>
      <xdr:rowOff>9525</xdr:rowOff>
    </xdr:to>
    <xdr:pic>
      <xdr:nvPicPr>
        <xdr:cNvPr id="126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305425"/>
          <a:ext cx="12382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123825</xdr:colOff>
      <xdr:row>19</xdr:row>
      <xdr:rowOff>180975</xdr:rowOff>
    </xdr:to>
    <xdr:pic>
      <xdr:nvPicPr>
        <xdr:cNvPr id="126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1339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152400</xdr:rowOff>
    </xdr:from>
    <xdr:to>
      <xdr:col>9</xdr:col>
      <xdr:colOff>123825</xdr:colOff>
      <xdr:row>20</xdr:row>
      <xdr:rowOff>251460</xdr:rowOff>
    </xdr:to>
    <xdr:pic>
      <xdr:nvPicPr>
        <xdr:cNvPr id="128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286375"/>
          <a:ext cx="123825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152400</xdr:rowOff>
    </xdr:from>
    <xdr:to>
      <xdr:col>9</xdr:col>
      <xdr:colOff>195580</xdr:colOff>
      <xdr:row>20</xdr:row>
      <xdr:rowOff>251460</xdr:rowOff>
    </xdr:to>
    <xdr:pic>
      <xdr:nvPicPr>
        <xdr:cNvPr id="128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286375"/>
          <a:ext cx="195580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123825</xdr:colOff>
      <xdr:row>20</xdr:row>
      <xdr:rowOff>152400</xdr:rowOff>
    </xdr:to>
    <xdr:pic>
      <xdr:nvPicPr>
        <xdr:cNvPr id="129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133975"/>
          <a:ext cx="1238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123825</xdr:colOff>
      <xdr:row>20</xdr:row>
      <xdr:rowOff>9525</xdr:rowOff>
    </xdr:to>
    <xdr:pic>
      <xdr:nvPicPr>
        <xdr:cNvPr id="129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13397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171450</xdr:rowOff>
    </xdr:from>
    <xdr:to>
      <xdr:col>9</xdr:col>
      <xdr:colOff>123825</xdr:colOff>
      <xdr:row>20</xdr:row>
      <xdr:rowOff>180975</xdr:rowOff>
    </xdr:to>
    <xdr:pic>
      <xdr:nvPicPr>
        <xdr:cNvPr id="130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30542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171450</xdr:rowOff>
    </xdr:from>
    <xdr:to>
      <xdr:col>9</xdr:col>
      <xdr:colOff>123825</xdr:colOff>
      <xdr:row>38</xdr:row>
      <xdr:rowOff>180975</xdr:rowOff>
    </xdr:to>
    <xdr:pic>
      <xdr:nvPicPr>
        <xdr:cNvPr id="135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40142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123825</xdr:colOff>
      <xdr:row>4</xdr:row>
      <xdr:rowOff>9525</xdr:rowOff>
    </xdr:to>
    <xdr:pic>
      <xdr:nvPicPr>
        <xdr:cNvPr id="152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61975"/>
          <a:ext cx="1238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123825</xdr:colOff>
      <xdr:row>8</xdr:row>
      <xdr:rowOff>180975</xdr:rowOff>
    </xdr:to>
    <xdr:pic>
      <xdr:nvPicPr>
        <xdr:cNvPr id="159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7811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123825</xdr:colOff>
      <xdr:row>6</xdr:row>
      <xdr:rowOff>9525</xdr:rowOff>
    </xdr:to>
    <xdr:pic>
      <xdr:nvPicPr>
        <xdr:cNvPr id="160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19175"/>
          <a:ext cx="1238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123825</xdr:colOff>
      <xdr:row>4</xdr:row>
      <xdr:rowOff>180975</xdr:rowOff>
    </xdr:to>
    <xdr:pic>
      <xdr:nvPicPr>
        <xdr:cNvPr id="160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7143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123825</xdr:colOff>
      <xdr:row>9</xdr:row>
      <xdr:rowOff>180975</xdr:rowOff>
    </xdr:to>
    <xdr:pic>
      <xdr:nvPicPr>
        <xdr:cNvPr id="162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20859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123825</xdr:colOff>
      <xdr:row>10</xdr:row>
      <xdr:rowOff>180975</xdr:rowOff>
    </xdr:to>
    <xdr:pic>
      <xdr:nvPicPr>
        <xdr:cNvPr id="163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23907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123825</xdr:colOff>
      <xdr:row>11</xdr:row>
      <xdr:rowOff>180975</xdr:rowOff>
    </xdr:to>
    <xdr:pic>
      <xdr:nvPicPr>
        <xdr:cNvPr id="167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26955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171450</xdr:rowOff>
    </xdr:from>
    <xdr:to>
      <xdr:col>9</xdr:col>
      <xdr:colOff>123825</xdr:colOff>
      <xdr:row>15</xdr:row>
      <xdr:rowOff>9525</xdr:rowOff>
    </xdr:to>
    <xdr:pic>
      <xdr:nvPicPr>
        <xdr:cNvPr id="177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3781425"/>
          <a:ext cx="12382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123825</xdr:colOff>
      <xdr:row>21</xdr:row>
      <xdr:rowOff>180975</xdr:rowOff>
    </xdr:to>
    <xdr:pic>
      <xdr:nvPicPr>
        <xdr:cNvPr id="178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7435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123825</xdr:colOff>
      <xdr:row>22</xdr:row>
      <xdr:rowOff>180975</xdr:rowOff>
    </xdr:to>
    <xdr:pic>
      <xdr:nvPicPr>
        <xdr:cNvPr id="17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62007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9</xdr:col>
      <xdr:colOff>123825</xdr:colOff>
      <xdr:row>20</xdr:row>
      <xdr:rowOff>180975</xdr:rowOff>
    </xdr:to>
    <xdr:pic>
      <xdr:nvPicPr>
        <xdr:cNvPr id="183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4387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123825</xdr:colOff>
      <xdr:row>25</xdr:row>
      <xdr:rowOff>180975</xdr:rowOff>
    </xdr:to>
    <xdr:pic>
      <xdr:nvPicPr>
        <xdr:cNvPr id="185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72675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123825</xdr:colOff>
      <xdr:row>28</xdr:row>
      <xdr:rowOff>180975</xdr:rowOff>
    </xdr:to>
    <xdr:pic>
      <xdr:nvPicPr>
        <xdr:cNvPr id="195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4867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123825</xdr:colOff>
      <xdr:row>30</xdr:row>
      <xdr:rowOff>180975</xdr:rowOff>
    </xdr:to>
    <xdr:pic>
      <xdr:nvPicPr>
        <xdr:cNvPr id="201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0963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171450</xdr:rowOff>
    </xdr:from>
    <xdr:to>
      <xdr:col>9</xdr:col>
      <xdr:colOff>123825</xdr:colOff>
      <xdr:row>32</xdr:row>
      <xdr:rowOff>9525</xdr:rowOff>
    </xdr:to>
    <xdr:pic>
      <xdr:nvPicPr>
        <xdr:cNvPr id="205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572625"/>
          <a:ext cx="12382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123825</xdr:colOff>
      <xdr:row>38</xdr:row>
      <xdr:rowOff>180975</xdr:rowOff>
    </xdr:to>
    <xdr:pic>
      <xdr:nvPicPr>
        <xdr:cNvPr id="213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534775"/>
          <a:ext cx="12382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171450</xdr:rowOff>
    </xdr:from>
    <xdr:to>
      <xdr:col>9</xdr:col>
      <xdr:colOff>123825</xdr:colOff>
      <xdr:row>36</xdr:row>
      <xdr:rowOff>9525</xdr:rowOff>
    </xdr:to>
    <xdr:pic>
      <xdr:nvPicPr>
        <xdr:cNvPr id="216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791825"/>
          <a:ext cx="123825" cy="142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123825</xdr:colOff>
      <xdr:row>35</xdr:row>
      <xdr:rowOff>180975</xdr:rowOff>
    </xdr:to>
    <xdr:pic>
      <xdr:nvPicPr>
        <xdr:cNvPr id="221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123825</xdr:colOff>
      <xdr:row>35</xdr:row>
      <xdr:rowOff>9525</xdr:rowOff>
    </xdr:to>
    <xdr:pic>
      <xdr:nvPicPr>
        <xdr:cNvPr id="369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123825</xdr:colOff>
      <xdr:row>36</xdr:row>
      <xdr:rowOff>0</xdr:rowOff>
    </xdr:to>
    <xdr:pic>
      <xdr:nvPicPr>
        <xdr:cNvPr id="378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12382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171450</xdr:rowOff>
    </xdr:from>
    <xdr:to>
      <xdr:col>9</xdr:col>
      <xdr:colOff>123825</xdr:colOff>
      <xdr:row>36</xdr:row>
      <xdr:rowOff>180975</xdr:rowOff>
    </xdr:to>
    <xdr:pic>
      <xdr:nvPicPr>
        <xdr:cNvPr id="37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79182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171450</xdr:rowOff>
    </xdr:from>
    <xdr:to>
      <xdr:col>9</xdr:col>
      <xdr:colOff>123825</xdr:colOff>
      <xdr:row>36</xdr:row>
      <xdr:rowOff>152400</xdr:rowOff>
    </xdr:to>
    <xdr:pic>
      <xdr:nvPicPr>
        <xdr:cNvPr id="378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791825"/>
          <a:ext cx="123825" cy="285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171450</xdr:rowOff>
    </xdr:from>
    <xdr:to>
      <xdr:col>9</xdr:col>
      <xdr:colOff>123825</xdr:colOff>
      <xdr:row>37</xdr:row>
      <xdr:rowOff>180975</xdr:rowOff>
    </xdr:to>
    <xdr:pic>
      <xdr:nvPicPr>
        <xdr:cNvPr id="379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09662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171450</xdr:rowOff>
    </xdr:from>
    <xdr:to>
      <xdr:col>9</xdr:col>
      <xdr:colOff>123825</xdr:colOff>
      <xdr:row>38</xdr:row>
      <xdr:rowOff>9525</xdr:rowOff>
    </xdr:to>
    <xdr:pic>
      <xdr:nvPicPr>
        <xdr:cNvPr id="379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09662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123825</xdr:colOff>
      <xdr:row>35</xdr:row>
      <xdr:rowOff>289560</xdr:rowOff>
    </xdr:to>
    <xdr:pic>
      <xdr:nvPicPr>
        <xdr:cNvPr id="379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23825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195580</xdr:colOff>
      <xdr:row>35</xdr:row>
      <xdr:rowOff>289560</xdr:rowOff>
    </xdr:to>
    <xdr:pic>
      <xdr:nvPicPr>
        <xdr:cNvPr id="379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95580" cy="594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50165</xdr:colOff>
      <xdr:row>36</xdr:row>
      <xdr:rowOff>270510</xdr:rowOff>
    </xdr:to>
    <xdr:pic>
      <xdr:nvPicPr>
        <xdr:cNvPr id="384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50165" cy="70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123825</xdr:colOff>
      <xdr:row>36</xdr:row>
      <xdr:rowOff>270510</xdr:rowOff>
    </xdr:to>
    <xdr:pic>
      <xdr:nvPicPr>
        <xdr:cNvPr id="384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123825" cy="70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123825</xdr:colOff>
      <xdr:row>36</xdr:row>
      <xdr:rowOff>9525</xdr:rowOff>
    </xdr:to>
    <xdr:pic>
      <xdr:nvPicPr>
        <xdr:cNvPr id="387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50165</xdr:colOff>
      <xdr:row>30</xdr:row>
      <xdr:rowOff>118110</xdr:rowOff>
    </xdr:to>
    <xdr:pic>
      <xdr:nvPicPr>
        <xdr:cNvPr id="388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5016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30</xdr:row>
      <xdr:rowOff>118110</xdr:rowOff>
    </xdr:to>
    <xdr:pic>
      <xdr:nvPicPr>
        <xdr:cNvPr id="388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195580</xdr:colOff>
      <xdr:row>30</xdr:row>
      <xdr:rowOff>118110</xdr:rowOff>
    </xdr:to>
    <xdr:pic>
      <xdr:nvPicPr>
        <xdr:cNvPr id="388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95580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50165</xdr:colOff>
      <xdr:row>31</xdr:row>
      <xdr:rowOff>118110</xdr:rowOff>
    </xdr:to>
    <xdr:pic>
      <xdr:nvPicPr>
        <xdr:cNvPr id="392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096375"/>
          <a:ext cx="5016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123825</xdr:colOff>
      <xdr:row>31</xdr:row>
      <xdr:rowOff>118110</xdr:rowOff>
    </xdr:to>
    <xdr:pic>
      <xdr:nvPicPr>
        <xdr:cNvPr id="392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096375"/>
          <a:ext cx="12382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195580</xdr:colOff>
      <xdr:row>31</xdr:row>
      <xdr:rowOff>118110</xdr:rowOff>
    </xdr:to>
    <xdr:pic>
      <xdr:nvPicPr>
        <xdr:cNvPr id="392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096375"/>
          <a:ext cx="195580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171450</xdr:rowOff>
    </xdr:from>
    <xdr:to>
      <xdr:col>9</xdr:col>
      <xdr:colOff>123825</xdr:colOff>
      <xdr:row>31</xdr:row>
      <xdr:rowOff>9525</xdr:rowOff>
    </xdr:to>
    <xdr:pic>
      <xdr:nvPicPr>
        <xdr:cNvPr id="396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96302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123825</xdr:colOff>
      <xdr:row>35</xdr:row>
      <xdr:rowOff>251460</xdr:rowOff>
    </xdr:to>
    <xdr:pic>
      <xdr:nvPicPr>
        <xdr:cNvPr id="397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23825" cy="556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195580</xdr:colOff>
      <xdr:row>35</xdr:row>
      <xdr:rowOff>251460</xdr:rowOff>
    </xdr:to>
    <xdr:pic>
      <xdr:nvPicPr>
        <xdr:cNvPr id="397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95580" cy="556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123825</xdr:colOff>
      <xdr:row>36</xdr:row>
      <xdr:rowOff>60960</xdr:rowOff>
    </xdr:to>
    <xdr:pic>
      <xdr:nvPicPr>
        <xdr:cNvPr id="400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23825" cy="518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195580</xdr:colOff>
      <xdr:row>36</xdr:row>
      <xdr:rowOff>60960</xdr:rowOff>
    </xdr:to>
    <xdr:pic>
      <xdr:nvPicPr>
        <xdr:cNvPr id="400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95580" cy="518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123825</xdr:colOff>
      <xdr:row>36</xdr:row>
      <xdr:rowOff>80010</xdr:rowOff>
    </xdr:to>
    <xdr:pic>
      <xdr:nvPicPr>
        <xdr:cNvPr id="403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23825" cy="537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195580</xdr:colOff>
      <xdr:row>36</xdr:row>
      <xdr:rowOff>80010</xdr:rowOff>
    </xdr:to>
    <xdr:pic>
      <xdr:nvPicPr>
        <xdr:cNvPr id="403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95580" cy="537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171450</xdr:rowOff>
    </xdr:from>
    <xdr:to>
      <xdr:col>9</xdr:col>
      <xdr:colOff>123825</xdr:colOff>
      <xdr:row>22</xdr:row>
      <xdr:rowOff>180975</xdr:rowOff>
    </xdr:to>
    <xdr:pic>
      <xdr:nvPicPr>
        <xdr:cNvPr id="408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610225"/>
          <a:ext cx="12382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20</xdr:row>
      <xdr:rowOff>171450</xdr:rowOff>
    </xdr:from>
    <xdr:to>
      <xdr:col>9</xdr:col>
      <xdr:colOff>123825</xdr:colOff>
      <xdr:row>22</xdr:row>
      <xdr:rowOff>152400</xdr:rowOff>
    </xdr:to>
    <xdr:pic>
      <xdr:nvPicPr>
        <xdr:cNvPr id="408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610225"/>
          <a:ext cx="12382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123825</xdr:colOff>
      <xdr:row>36</xdr:row>
      <xdr:rowOff>152400</xdr:rowOff>
    </xdr:to>
    <xdr:pic>
      <xdr:nvPicPr>
        <xdr:cNvPr id="410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12382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171450</xdr:rowOff>
    </xdr:from>
    <xdr:to>
      <xdr:col>9</xdr:col>
      <xdr:colOff>123825</xdr:colOff>
      <xdr:row>37</xdr:row>
      <xdr:rowOff>9525</xdr:rowOff>
    </xdr:to>
    <xdr:pic>
      <xdr:nvPicPr>
        <xdr:cNvPr id="410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79182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171450</xdr:rowOff>
    </xdr:from>
    <xdr:to>
      <xdr:col>9</xdr:col>
      <xdr:colOff>123825</xdr:colOff>
      <xdr:row>38</xdr:row>
      <xdr:rowOff>180975</xdr:rowOff>
    </xdr:to>
    <xdr:pic>
      <xdr:nvPicPr>
        <xdr:cNvPr id="410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09662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123825</xdr:colOff>
      <xdr:row>37</xdr:row>
      <xdr:rowOff>9525</xdr:rowOff>
    </xdr:to>
    <xdr:pic>
      <xdr:nvPicPr>
        <xdr:cNvPr id="410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123825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123825</xdr:colOff>
      <xdr:row>36</xdr:row>
      <xdr:rowOff>60960</xdr:rowOff>
    </xdr:to>
    <xdr:pic>
      <xdr:nvPicPr>
        <xdr:cNvPr id="411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23825" cy="670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195580</xdr:colOff>
      <xdr:row>36</xdr:row>
      <xdr:rowOff>60960</xdr:rowOff>
    </xdr:to>
    <xdr:pic>
      <xdr:nvPicPr>
        <xdr:cNvPr id="411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95580" cy="670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123825</xdr:colOff>
      <xdr:row>38</xdr:row>
      <xdr:rowOff>118110</xdr:rowOff>
    </xdr:to>
    <xdr:pic>
      <xdr:nvPicPr>
        <xdr:cNvPr id="412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229975"/>
          <a:ext cx="12382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195580</xdr:colOff>
      <xdr:row>38</xdr:row>
      <xdr:rowOff>118110</xdr:rowOff>
    </xdr:to>
    <xdr:pic>
      <xdr:nvPicPr>
        <xdr:cNvPr id="412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229975"/>
          <a:ext cx="195580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50165</xdr:colOff>
      <xdr:row>37</xdr:row>
      <xdr:rowOff>118110</xdr:rowOff>
    </xdr:to>
    <xdr:pic>
      <xdr:nvPicPr>
        <xdr:cNvPr id="413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925175"/>
          <a:ext cx="5016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123825</xdr:colOff>
      <xdr:row>37</xdr:row>
      <xdr:rowOff>118110</xdr:rowOff>
    </xdr:to>
    <xdr:pic>
      <xdr:nvPicPr>
        <xdr:cNvPr id="414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925175"/>
          <a:ext cx="12382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195580</xdr:colOff>
      <xdr:row>37</xdr:row>
      <xdr:rowOff>118110</xdr:rowOff>
    </xdr:to>
    <xdr:pic>
      <xdr:nvPicPr>
        <xdr:cNvPr id="414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925175"/>
          <a:ext cx="195580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171450</xdr:rowOff>
    </xdr:from>
    <xdr:to>
      <xdr:col>9</xdr:col>
      <xdr:colOff>123825</xdr:colOff>
      <xdr:row>35</xdr:row>
      <xdr:rowOff>270510</xdr:rowOff>
    </xdr:to>
    <xdr:pic>
      <xdr:nvPicPr>
        <xdr:cNvPr id="420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182225"/>
          <a:ext cx="123825" cy="70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171450</xdr:rowOff>
    </xdr:from>
    <xdr:to>
      <xdr:col>9</xdr:col>
      <xdr:colOff>195580</xdr:colOff>
      <xdr:row>35</xdr:row>
      <xdr:rowOff>270510</xdr:rowOff>
    </xdr:to>
    <xdr:pic>
      <xdr:nvPicPr>
        <xdr:cNvPr id="420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182225"/>
          <a:ext cx="195580" cy="70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50165</xdr:colOff>
      <xdr:row>36</xdr:row>
      <xdr:rowOff>99060</xdr:rowOff>
    </xdr:to>
    <xdr:pic>
      <xdr:nvPicPr>
        <xdr:cNvPr id="421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620375"/>
          <a:ext cx="50165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123825</xdr:colOff>
      <xdr:row>36</xdr:row>
      <xdr:rowOff>99060</xdr:rowOff>
    </xdr:to>
    <xdr:pic>
      <xdr:nvPicPr>
        <xdr:cNvPr id="421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620375"/>
          <a:ext cx="123825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9</xdr:col>
      <xdr:colOff>195580</xdr:colOff>
      <xdr:row>36</xdr:row>
      <xdr:rowOff>99060</xdr:rowOff>
    </xdr:to>
    <xdr:pic>
      <xdr:nvPicPr>
        <xdr:cNvPr id="421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620375"/>
          <a:ext cx="195580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123825</xdr:colOff>
      <xdr:row>36</xdr:row>
      <xdr:rowOff>232410</xdr:rowOff>
    </xdr:to>
    <xdr:pic>
      <xdr:nvPicPr>
        <xdr:cNvPr id="421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23825" cy="689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195580</xdr:colOff>
      <xdr:row>36</xdr:row>
      <xdr:rowOff>232410</xdr:rowOff>
    </xdr:to>
    <xdr:pic>
      <xdr:nvPicPr>
        <xdr:cNvPr id="421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95580" cy="689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50165</xdr:colOff>
      <xdr:row>38</xdr:row>
      <xdr:rowOff>99060</xdr:rowOff>
    </xdr:to>
    <xdr:pic>
      <xdr:nvPicPr>
        <xdr:cNvPr id="424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229975"/>
          <a:ext cx="50165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123825</xdr:colOff>
      <xdr:row>38</xdr:row>
      <xdr:rowOff>99060</xdr:rowOff>
    </xdr:to>
    <xdr:pic>
      <xdr:nvPicPr>
        <xdr:cNvPr id="424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229975"/>
          <a:ext cx="123825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195580</xdr:colOff>
      <xdr:row>38</xdr:row>
      <xdr:rowOff>99060</xdr:rowOff>
    </xdr:to>
    <xdr:pic>
      <xdr:nvPicPr>
        <xdr:cNvPr id="424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229975"/>
          <a:ext cx="195580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31</xdr:row>
      <xdr:rowOff>9525</xdr:rowOff>
    </xdr:to>
    <xdr:pic>
      <xdr:nvPicPr>
        <xdr:cNvPr id="433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31</xdr:row>
      <xdr:rowOff>142875</xdr:rowOff>
    </xdr:to>
    <xdr:pic>
      <xdr:nvPicPr>
        <xdr:cNvPr id="433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123825</xdr:colOff>
      <xdr:row>37</xdr:row>
      <xdr:rowOff>0</xdr:rowOff>
    </xdr:to>
    <xdr:pic>
      <xdr:nvPicPr>
        <xdr:cNvPr id="434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12382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171450</xdr:rowOff>
    </xdr:from>
    <xdr:to>
      <xdr:col>9</xdr:col>
      <xdr:colOff>123825</xdr:colOff>
      <xdr:row>23</xdr:row>
      <xdr:rowOff>9525</xdr:rowOff>
    </xdr:to>
    <xdr:pic>
      <xdr:nvPicPr>
        <xdr:cNvPr id="434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5915025"/>
          <a:ext cx="123825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171450</xdr:rowOff>
    </xdr:from>
    <xdr:to>
      <xdr:col>9</xdr:col>
      <xdr:colOff>123825</xdr:colOff>
      <xdr:row>37</xdr:row>
      <xdr:rowOff>0</xdr:rowOff>
    </xdr:to>
    <xdr:pic>
      <xdr:nvPicPr>
        <xdr:cNvPr id="436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791825"/>
          <a:ext cx="12382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171450</xdr:rowOff>
    </xdr:from>
    <xdr:to>
      <xdr:col>9</xdr:col>
      <xdr:colOff>123825</xdr:colOff>
      <xdr:row>37</xdr:row>
      <xdr:rowOff>180975</xdr:rowOff>
    </xdr:to>
    <xdr:pic>
      <xdr:nvPicPr>
        <xdr:cNvPr id="436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79182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123825</xdr:colOff>
      <xdr:row>36</xdr:row>
      <xdr:rowOff>213360</xdr:rowOff>
    </xdr:to>
    <xdr:pic>
      <xdr:nvPicPr>
        <xdr:cNvPr id="437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23825" cy="670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195580</xdr:colOff>
      <xdr:row>36</xdr:row>
      <xdr:rowOff>213360</xdr:rowOff>
    </xdr:to>
    <xdr:pic>
      <xdr:nvPicPr>
        <xdr:cNvPr id="437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95580" cy="670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9</xdr:col>
      <xdr:colOff>50165</xdr:colOff>
      <xdr:row>38</xdr:row>
      <xdr:rowOff>118110</xdr:rowOff>
    </xdr:to>
    <xdr:pic>
      <xdr:nvPicPr>
        <xdr:cNvPr id="439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1229975"/>
          <a:ext cx="50165" cy="422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30</xdr:row>
      <xdr:rowOff>127635</xdr:rowOff>
    </xdr:to>
    <xdr:pic>
      <xdr:nvPicPr>
        <xdr:cNvPr id="440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432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195580</xdr:colOff>
      <xdr:row>30</xdr:row>
      <xdr:rowOff>127635</xdr:rowOff>
    </xdr:to>
    <xdr:pic>
      <xdr:nvPicPr>
        <xdr:cNvPr id="440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95580" cy="432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123825</xdr:colOff>
      <xdr:row>36</xdr:row>
      <xdr:rowOff>118110</xdr:rowOff>
    </xdr:to>
    <xdr:pic>
      <xdr:nvPicPr>
        <xdr:cNvPr id="448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23825" cy="727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195580</xdr:colOff>
      <xdr:row>36</xdr:row>
      <xdr:rowOff>118110</xdr:rowOff>
    </xdr:to>
    <xdr:pic>
      <xdr:nvPicPr>
        <xdr:cNvPr id="448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95580" cy="727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50165</xdr:colOff>
      <xdr:row>37</xdr:row>
      <xdr:rowOff>99060</xdr:rowOff>
    </xdr:to>
    <xdr:pic>
      <xdr:nvPicPr>
        <xdr:cNvPr id="448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925175"/>
          <a:ext cx="50165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123825</xdr:colOff>
      <xdr:row>37</xdr:row>
      <xdr:rowOff>99060</xdr:rowOff>
    </xdr:to>
    <xdr:pic>
      <xdr:nvPicPr>
        <xdr:cNvPr id="448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925175"/>
          <a:ext cx="123825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9</xdr:col>
      <xdr:colOff>195580</xdr:colOff>
      <xdr:row>37</xdr:row>
      <xdr:rowOff>99060</xdr:rowOff>
    </xdr:to>
    <xdr:pic>
      <xdr:nvPicPr>
        <xdr:cNvPr id="4490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925175"/>
          <a:ext cx="195580" cy="403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171450</xdr:rowOff>
    </xdr:from>
    <xdr:to>
      <xdr:col>9</xdr:col>
      <xdr:colOff>123825</xdr:colOff>
      <xdr:row>31</xdr:row>
      <xdr:rowOff>161925</xdr:rowOff>
    </xdr:to>
    <xdr:pic>
      <xdr:nvPicPr>
        <xdr:cNvPr id="458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963025"/>
          <a:ext cx="12382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171450</xdr:rowOff>
    </xdr:from>
    <xdr:to>
      <xdr:col>9</xdr:col>
      <xdr:colOff>123825</xdr:colOff>
      <xdr:row>31</xdr:row>
      <xdr:rowOff>295275</xdr:rowOff>
    </xdr:to>
    <xdr:pic>
      <xdr:nvPicPr>
        <xdr:cNvPr id="4585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963025"/>
          <a:ext cx="12382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32</xdr:row>
      <xdr:rowOff>171450</xdr:rowOff>
    </xdr:from>
    <xdr:to>
      <xdr:col>9</xdr:col>
      <xdr:colOff>123825</xdr:colOff>
      <xdr:row>34</xdr:row>
      <xdr:rowOff>9525</xdr:rowOff>
    </xdr:to>
    <xdr:pic>
      <xdr:nvPicPr>
        <xdr:cNvPr id="460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87742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171450</xdr:rowOff>
    </xdr:from>
    <xdr:to>
      <xdr:col>9</xdr:col>
      <xdr:colOff>123825</xdr:colOff>
      <xdr:row>35</xdr:row>
      <xdr:rowOff>9525</xdr:rowOff>
    </xdr:to>
    <xdr:pic>
      <xdr:nvPicPr>
        <xdr:cNvPr id="461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18222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123825</xdr:colOff>
      <xdr:row>36</xdr:row>
      <xdr:rowOff>9525</xdr:rowOff>
    </xdr:to>
    <xdr:pic>
      <xdr:nvPicPr>
        <xdr:cNvPr id="464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171450</xdr:rowOff>
    </xdr:from>
    <xdr:to>
      <xdr:col>9</xdr:col>
      <xdr:colOff>123825</xdr:colOff>
      <xdr:row>33</xdr:row>
      <xdr:rowOff>9525</xdr:rowOff>
    </xdr:to>
    <xdr:pic>
      <xdr:nvPicPr>
        <xdr:cNvPr id="469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57262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123825</xdr:colOff>
      <xdr:row>35</xdr:row>
      <xdr:rowOff>180975</xdr:rowOff>
    </xdr:to>
    <xdr:pic>
      <xdr:nvPicPr>
        <xdr:cNvPr id="476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315575"/>
          <a:ext cx="123825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30</xdr:row>
      <xdr:rowOff>180975</xdr:rowOff>
    </xdr:to>
    <xdr:pic>
      <xdr:nvPicPr>
        <xdr:cNvPr id="4921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171450</xdr:rowOff>
    </xdr:from>
    <xdr:to>
      <xdr:col>9</xdr:col>
      <xdr:colOff>123825</xdr:colOff>
      <xdr:row>31</xdr:row>
      <xdr:rowOff>9525</xdr:rowOff>
    </xdr:to>
    <xdr:pic>
      <xdr:nvPicPr>
        <xdr:cNvPr id="492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96302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</xdr:row>
      <xdr:rowOff>171450</xdr:rowOff>
    </xdr:from>
    <xdr:to>
      <xdr:col>9</xdr:col>
      <xdr:colOff>123825</xdr:colOff>
      <xdr:row>31</xdr:row>
      <xdr:rowOff>180975</xdr:rowOff>
    </xdr:to>
    <xdr:pic>
      <xdr:nvPicPr>
        <xdr:cNvPr id="505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26782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171450</xdr:rowOff>
    </xdr:from>
    <xdr:to>
      <xdr:col>9</xdr:col>
      <xdr:colOff>123825</xdr:colOff>
      <xdr:row>34</xdr:row>
      <xdr:rowOff>180975</xdr:rowOff>
    </xdr:to>
    <xdr:pic>
      <xdr:nvPicPr>
        <xdr:cNvPr id="511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182225"/>
          <a:ext cx="1238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123825</xdr:colOff>
      <xdr:row>37</xdr:row>
      <xdr:rowOff>22860</xdr:rowOff>
    </xdr:to>
    <xdr:pic>
      <xdr:nvPicPr>
        <xdr:cNvPr id="5998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23825" cy="784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152400</xdr:rowOff>
    </xdr:from>
    <xdr:to>
      <xdr:col>9</xdr:col>
      <xdr:colOff>195580</xdr:colOff>
      <xdr:row>37</xdr:row>
      <xdr:rowOff>22860</xdr:rowOff>
    </xdr:to>
    <xdr:pic>
      <xdr:nvPicPr>
        <xdr:cNvPr id="5999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67975"/>
          <a:ext cx="195580" cy="784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31</xdr:row>
      <xdr:rowOff>161925</xdr:rowOff>
    </xdr:to>
    <xdr:pic>
      <xdr:nvPicPr>
        <xdr:cNvPr id="618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</xdr:row>
      <xdr:rowOff>171450</xdr:rowOff>
    </xdr:from>
    <xdr:to>
      <xdr:col>9</xdr:col>
      <xdr:colOff>123825</xdr:colOff>
      <xdr:row>37</xdr:row>
      <xdr:rowOff>152400</xdr:rowOff>
    </xdr:to>
    <xdr:pic>
      <xdr:nvPicPr>
        <xdr:cNvPr id="6204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791825"/>
          <a:ext cx="123825" cy="590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171450</xdr:rowOff>
    </xdr:from>
    <xdr:to>
      <xdr:col>9</xdr:col>
      <xdr:colOff>123825</xdr:colOff>
      <xdr:row>32</xdr:row>
      <xdr:rowOff>9525</xdr:rowOff>
    </xdr:to>
    <xdr:pic>
      <xdr:nvPicPr>
        <xdr:cNvPr id="638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963025"/>
          <a:ext cx="123825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32</xdr:row>
      <xdr:rowOff>171450</xdr:rowOff>
    </xdr:from>
    <xdr:to>
      <xdr:col>9</xdr:col>
      <xdr:colOff>123825</xdr:colOff>
      <xdr:row>34</xdr:row>
      <xdr:rowOff>180975</xdr:rowOff>
    </xdr:to>
    <xdr:pic>
      <xdr:nvPicPr>
        <xdr:cNvPr id="638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87742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171450</xdr:rowOff>
    </xdr:from>
    <xdr:to>
      <xdr:col>9</xdr:col>
      <xdr:colOff>123825</xdr:colOff>
      <xdr:row>35</xdr:row>
      <xdr:rowOff>180975</xdr:rowOff>
    </xdr:to>
    <xdr:pic>
      <xdr:nvPicPr>
        <xdr:cNvPr id="639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18222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34</xdr:row>
      <xdr:rowOff>171450</xdr:rowOff>
    </xdr:from>
    <xdr:to>
      <xdr:col>9</xdr:col>
      <xdr:colOff>123825</xdr:colOff>
      <xdr:row>36</xdr:row>
      <xdr:rowOff>180975</xdr:rowOff>
    </xdr:to>
    <xdr:pic>
      <xdr:nvPicPr>
        <xdr:cNvPr id="642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1048702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171450</xdr:rowOff>
    </xdr:from>
    <xdr:to>
      <xdr:col>9</xdr:col>
      <xdr:colOff>123825</xdr:colOff>
      <xdr:row>33</xdr:row>
      <xdr:rowOff>180975</xdr:rowOff>
    </xdr:to>
    <xdr:pic>
      <xdr:nvPicPr>
        <xdr:cNvPr id="647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57262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123825</xdr:colOff>
      <xdr:row>31</xdr:row>
      <xdr:rowOff>9525</xdr:rowOff>
    </xdr:to>
    <xdr:pic>
      <xdr:nvPicPr>
        <xdr:cNvPr id="6756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79157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171450</xdr:rowOff>
    </xdr:from>
    <xdr:to>
      <xdr:col>9</xdr:col>
      <xdr:colOff>123825</xdr:colOff>
      <xdr:row>31</xdr:row>
      <xdr:rowOff>180975</xdr:rowOff>
    </xdr:to>
    <xdr:pic>
      <xdr:nvPicPr>
        <xdr:cNvPr id="676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8963025"/>
          <a:ext cx="123825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</xdr:row>
      <xdr:rowOff>171450</xdr:rowOff>
    </xdr:from>
    <xdr:to>
      <xdr:col>9</xdr:col>
      <xdr:colOff>123825</xdr:colOff>
      <xdr:row>32</xdr:row>
      <xdr:rowOff>9525</xdr:rowOff>
    </xdr:to>
    <xdr:pic>
      <xdr:nvPicPr>
        <xdr:cNvPr id="6892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84640" y="9267825"/>
          <a:ext cx="12382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123825</xdr:colOff>
      <xdr:row>1</xdr:row>
      <xdr:rowOff>9525</xdr:rowOff>
    </xdr:to>
    <xdr:pic>
      <xdr:nvPicPr>
        <xdr:cNvPr id="13427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27300" y="0"/>
          <a:ext cx="1238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9525</xdr:colOff>
      <xdr:row>0</xdr:row>
      <xdr:rowOff>85725</xdr:rowOff>
    </xdr:from>
    <xdr:to>
      <xdr:col>18</xdr:col>
      <xdr:colOff>133350</xdr:colOff>
      <xdr:row>1</xdr:row>
      <xdr:rowOff>95250</xdr:rowOff>
    </xdr:to>
    <xdr:pic>
      <xdr:nvPicPr>
        <xdr:cNvPr id="13503" name="Picture 90" descr="C:\Users\fyuu\AppData\Local\Temp\ksohtml\clip_image105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36825" y="85725"/>
          <a:ext cx="123825" cy="161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9"/>
  <sheetViews>
    <sheetView workbookViewId="0">
      <selection activeCell="C4" sqref="C4"/>
    </sheetView>
  </sheetViews>
  <sheetFormatPr defaultColWidth="9" defaultRowHeight="13.5" outlineLevelCol="2"/>
  <cols>
    <col min="1" max="1" width="20.3833333333333" customWidth="1"/>
    <col min="2" max="2" width="51.6333333333333" customWidth="1"/>
    <col min="3" max="3" width="32.25" customWidth="1"/>
  </cols>
  <sheetData>
    <row r="1" spans="1:3">
      <c r="A1" s="209" t="s">
        <v>0</v>
      </c>
      <c r="B1" s="209" t="s">
        <v>1</v>
      </c>
      <c r="C1" s="209" t="s">
        <v>2</v>
      </c>
    </row>
    <row r="2" spans="1:3">
      <c r="A2" s="18" t="s">
        <v>3</v>
      </c>
      <c r="B2" s="18" t="s">
        <v>4</v>
      </c>
      <c r="C2" s="18" t="str">
        <f>IF('表1 收支总表'!B40='表1 收支总表'!D40,"正确","数据不正确")</f>
        <v>正确</v>
      </c>
    </row>
    <row r="3" spans="1:3">
      <c r="A3" s="18" t="s">
        <v>5</v>
      </c>
      <c r="B3" s="18" t="s">
        <v>4</v>
      </c>
      <c r="C3" s="18" t="str">
        <f>IF('表2 收入预算总表'!H6='表3 支出预算总表'!G6,"正确","数据不正确")</f>
        <v>正确</v>
      </c>
    </row>
    <row r="4" spans="1:3">
      <c r="A4" s="210" t="s">
        <v>6</v>
      </c>
      <c r="B4" s="18" t="s">
        <v>7</v>
      </c>
      <c r="C4" s="18" t="str">
        <f ca="1">IF('表4 财政拨款收支总表'!B40='表4 财政拨款收支总表'!D40,"正确","数据不正确")</f>
        <v>正确</v>
      </c>
    </row>
    <row r="5" spans="1:3">
      <c r="A5" s="211"/>
      <c r="B5" s="18" t="s">
        <v>8</v>
      </c>
      <c r="C5" s="18" t="str">
        <f ca="1">IF('表4 财政拨款收支总表'!B8='表4 财政拨款收支总表'!E34,"正确","数据不正确")</f>
        <v>正确</v>
      </c>
    </row>
    <row r="6" spans="1:3">
      <c r="A6" s="211"/>
      <c r="B6" s="18" t="s">
        <v>9</v>
      </c>
      <c r="C6" s="18" t="str">
        <f ca="1">IF('表4 财政拨款收支总表'!B9='表4 财政拨款收支总表'!F34,"正确","数据不正确")</f>
        <v>正确</v>
      </c>
    </row>
    <row r="7" spans="1:3">
      <c r="A7" s="212"/>
      <c r="B7" s="18" t="s">
        <v>10</v>
      </c>
      <c r="C7" s="18" t="str">
        <f ca="1">IF('表4 财政拨款收支总表'!B34='表4 财政拨款收支总表'!H34,"正确","数据不正确")</f>
        <v>正确</v>
      </c>
    </row>
    <row r="8" spans="1:3">
      <c r="A8" s="18" t="s">
        <v>11</v>
      </c>
      <c r="B8" s="18" t="s">
        <v>12</v>
      </c>
      <c r="C8" s="18" t="str">
        <f>IF('表5 一般公共预算支出表'!G6='表2 收入预算总表'!J6,"正确","数据不正确")</f>
        <v>正确</v>
      </c>
    </row>
    <row r="9" spans="1:3">
      <c r="A9" s="18" t="s">
        <v>13</v>
      </c>
      <c r="B9" s="18" t="s">
        <v>14</v>
      </c>
      <c r="C9" s="18" t="str">
        <f>IF('表6 一般公共预算基本支出经济分类明细表'!G6='表6 一般公共预算基本支出经济分类明细表'!H6,"正确","数据不正确")</f>
        <v>正确</v>
      </c>
    </row>
    <row r="10" spans="1:3">
      <c r="A10" s="18" t="s">
        <v>15</v>
      </c>
      <c r="B10" s="18" t="s">
        <v>16</v>
      </c>
      <c r="C10" s="18" t="str">
        <f>IF('表8 政府性基金预算支出表 '!G6='表2 收入预算总表'!K6,"正确","数据不正确")</f>
        <v>正确</v>
      </c>
    </row>
    <row r="11" spans="1:3">
      <c r="A11" s="18" t="s">
        <v>17</v>
      </c>
      <c r="B11" s="18" t="s">
        <v>18</v>
      </c>
      <c r="C11" s="18" t="str">
        <f>IF('表9 国有资本经营预算支出表'!G6='表2 收入预算总表'!L6,"正确","数据不正确")</f>
        <v>正确</v>
      </c>
    </row>
    <row r="12" spans="1:3">
      <c r="A12" s="18" t="s">
        <v>19</v>
      </c>
      <c r="B12" s="18" t="s">
        <v>20</v>
      </c>
      <c r="C12" s="18" t="str">
        <f>IF('表10 上年结余结转资金支出预算明细表'!G6=('表2 收入预算总表'!S6+'表2 收入预算总表'!T6+'表2 收入预算总表'!U6+'表2 收入预算总表'!V6),"正确","数据不正确")</f>
        <v>正确</v>
      </c>
    </row>
    <row r="13" spans="1:3">
      <c r="A13" s="18"/>
      <c r="B13" s="18"/>
      <c r="C13" s="18"/>
    </row>
    <row r="14" spans="1:3">
      <c r="A14" s="18"/>
      <c r="B14" s="18"/>
      <c r="C14" s="18"/>
    </row>
    <row r="15" spans="1:3">
      <c r="A15" s="18"/>
      <c r="B15" s="18"/>
      <c r="C15" s="18"/>
    </row>
    <row r="16" spans="1:3">
      <c r="A16" s="18"/>
      <c r="B16" s="18"/>
      <c r="C16" s="18"/>
    </row>
    <row r="17" spans="1:3">
      <c r="A17" s="18"/>
      <c r="B17" s="18"/>
      <c r="C17" s="18"/>
    </row>
    <row r="18" spans="1:3">
      <c r="A18" s="18"/>
      <c r="B18" s="18"/>
      <c r="C18" s="18"/>
    </row>
    <row r="19" spans="1:3">
      <c r="A19" s="18"/>
      <c r="B19" s="18"/>
      <c r="C19" s="18"/>
    </row>
    <row r="20" spans="1:3">
      <c r="A20" s="18"/>
      <c r="B20" s="18"/>
      <c r="C20" s="18"/>
    </row>
    <row r="21" spans="1:3">
      <c r="A21" s="18"/>
      <c r="B21" s="18"/>
      <c r="C21" s="18"/>
    </row>
    <row r="22" spans="1:3">
      <c r="A22" s="18"/>
      <c r="B22" s="18"/>
      <c r="C22" s="18"/>
    </row>
    <row r="23" spans="1:3">
      <c r="A23" s="18"/>
      <c r="B23" s="18"/>
      <c r="C23" s="18"/>
    </row>
    <row r="24" spans="1:3">
      <c r="A24" s="18"/>
      <c r="B24" s="18"/>
      <c r="C24" s="18"/>
    </row>
    <row r="25" spans="1:3">
      <c r="A25" s="18"/>
      <c r="B25" s="18"/>
      <c r="C25" s="18"/>
    </row>
    <row r="26" spans="1:3">
      <c r="A26" s="18"/>
      <c r="B26" s="18"/>
      <c r="C26" s="18"/>
    </row>
    <row r="27" spans="1:3">
      <c r="A27" s="18"/>
      <c r="B27" s="18"/>
      <c r="C27" s="18"/>
    </row>
    <row r="28" spans="1:3">
      <c r="A28" s="18"/>
      <c r="B28" s="18"/>
      <c r="C28" s="18"/>
    </row>
    <row r="29" spans="1:3">
      <c r="A29" s="18"/>
      <c r="B29" s="18"/>
      <c r="C29" s="18"/>
    </row>
    <row r="30" spans="1:3">
      <c r="A30" s="18"/>
      <c r="B30" s="18"/>
      <c r="C30" s="18"/>
    </row>
    <row r="31" spans="1:3">
      <c r="A31" s="18"/>
      <c r="B31" s="18"/>
      <c r="C31" s="18"/>
    </row>
    <row r="32" spans="1:3">
      <c r="A32" s="18"/>
      <c r="B32" s="18"/>
      <c r="C32" s="18"/>
    </row>
    <row r="33" spans="1:3">
      <c r="A33" s="18"/>
      <c r="B33" s="18"/>
      <c r="C33" s="18"/>
    </row>
    <row r="34" spans="1:3">
      <c r="A34" s="18"/>
      <c r="B34" s="18"/>
      <c r="C34" s="18"/>
    </row>
    <row r="35" spans="1:3">
      <c r="A35" s="18"/>
      <c r="B35" s="18"/>
      <c r="C35" s="18"/>
    </row>
    <row r="36" spans="1:3">
      <c r="A36" s="18"/>
      <c r="B36" s="18"/>
      <c r="C36" s="18"/>
    </row>
    <row r="37" spans="1:3">
      <c r="A37" s="18"/>
      <c r="B37" s="18"/>
      <c r="C37" s="18"/>
    </row>
    <row r="38" spans="1:3">
      <c r="A38" s="18"/>
      <c r="B38" s="18"/>
      <c r="C38" s="18"/>
    </row>
    <row r="39" spans="1:3">
      <c r="A39" s="18"/>
      <c r="B39" s="18"/>
      <c r="C39" s="18"/>
    </row>
  </sheetData>
  <mergeCells count="1">
    <mergeCell ref="A4:A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3"/>
  <sheetViews>
    <sheetView zoomScale="85" zoomScaleNormal="85" workbookViewId="0">
      <selection activeCell="G6" sqref="G6"/>
    </sheetView>
  </sheetViews>
  <sheetFormatPr defaultColWidth="6.88333333333333" defaultRowHeight="21" customHeight="1"/>
  <cols>
    <col min="1" max="1" width="17.2166666666667" style="3" customWidth="1"/>
    <col min="2" max="2" width="17.9333333333333" style="3" customWidth="1"/>
    <col min="3" max="5" width="6.88333333333333" style="3"/>
    <col min="6" max="6" width="11.025" style="3" customWidth="1"/>
    <col min="7" max="7" width="15.7333333333333" style="3" customWidth="1"/>
    <col min="8" max="9" width="12.35" style="3" customWidth="1"/>
    <col min="10" max="16384" width="6.88333333333333" style="3"/>
  </cols>
  <sheetData>
    <row r="1" customHeight="1" spans="1:2">
      <c r="A1" s="51" t="s">
        <v>15</v>
      </c>
      <c r="B1" s="34"/>
    </row>
    <row r="2" ht="30" customHeight="1" spans="1:10">
      <c r="A2" s="35" t="s">
        <v>254</v>
      </c>
      <c r="B2" s="35"/>
      <c r="C2" s="35"/>
      <c r="D2" s="35"/>
      <c r="E2" s="35"/>
      <c r="F2" s="35"/>
      <c r="G2" s="35"/>
      <c r="H2" s="35"/>
      <c r="I2" s="35"/>
      <c r="J2" s="35"/>
    </row>
    <row r="3" customHeight="1" spans="1:10">
      <c r="A3" s="32" t="s">
        <v>23</v>
      </c>
      <c r="B3" s="36"/>
      <c r="C3" s="32"/>
      <c r="D3" s="32"/>
      <c r="E3" s="32"/>
      <c r="F3" s="32"/>
      <c r="G3" s="32"/>
      <c r="H3" s="32"/>
      <c r="I3" s="32"/>
      <c r="J3" s="32" t="s">
        <v>24</v>
      </c>
    </row>
    <row r="4" customHeight="1" spans="1:10">
      <c r="A4" s="52" t="s">
        <v>79</v>
      </c>
      <c r="B4" s="52" t="s">
        <v>80</v>
      </c>
      <c r="C4" s="37" t="s">
        <v>81</v>
      </c>
      <c r="D4" s="38"/>
      <c r="E4" s="39"/>
      <c r="F4" s="52" t="s">
        <v>82</v>
      </c>
      <c r="G4" s="46" t="s">
        <v>83</v>
      </c>
      <c r="H4" s="46" t="s">
        <v>103</v>
      </c>
      <c r="I4" s="46" t="s">
        <v>119</v>
      </c>
      <c r="J4" s="46" t="s">
        <v>160</v>
      </c>
    </row>
    <row r="5" customHeight="1" spans="1:10">
      <c r="A5" s="54"/>
      <c r="B5" s="54"/>
      <c r="C5" s="55" t="s">
        <v>92</v>
      </c>
      <c r="D5" s="55" t="s">
        <v>93</v>
      </c>
      <c r="E5" s="55" t="s">
        <v>94</v>
      </c>
      <c r="F5" s="54"/>
      <c r="G5" s="46"/>
      <c r="H5" s="46"/>
      <c r="I5" s="46"/>
      <c r="J5" s="46"/>
    </row>
    <row r="6" customHeight="1" spans="1:10">
      <c r="A6" s="54"/>
      <c r="B6" s="54"/>
      <c r="C6" s="56"/>
      <c r="D6" s="56"/>
      <c r="E6" s="56"/>
      <c r="F6" s="54"/>
      <c r="G6" s="57">
        <f t="shared" ref="G6:G27" si="0">H6+I6</f>
        <v>0</v>
      </c>
      <c r="H6" s="57">
        <f>SUM(H7:H1053)</f>
        <v>0</v>
      </c>
      <c r="I6" s="57">
        <f>SUM(I7:I1053)</f>
        <v>0</v>
      </c>
      <c r="J6" s="71" t="s">
        <v>161</v>
      </c>
    </row>
    <row r="7" ht="13.5" spans="1:10">
      <c r="A7" s="58"/>
      <c r="B7" s="59"/>
      <c r="C7" s="60"/>
      <c r="D7" s="60"/>
      <c r="E7" s="60"/>
      <c r="F7" s="58"/>
      <c r="G7" s="57">
        <f t="shared" si="0"/>
        <v>0</v>
      </c>
      <c r="H7" s="57"/>
      <c r="I7" s="57"/>
      <c r="J7" s="72"/>
    </row>
    <row r="8" ht="13.5" spans="1:10">
      <c r="A8" s="58"/>
      <c r="B8" s="59"/>
      <c r="C8" s="60"/>
      <c r="D8" s="60"/>
      <c r="E8" s="60"/>
      <c r="F8" s="58"/>
      <c r="G8" s="57">
        <f t="shared" si="0"/>
        <v>0</v>
      </c>
      <c r="H8" s="57"/>
      <c r="I8" s="57"/>
      <c r="J8" s="72"/>
    </row>
    <row r="9" ht="13.5" spans="1:10">
      <c r="A9" s="58"/>
      <c r="B9" s="59"/>
      <c r="C9" s="60"/>
      <c r="D9" s="60"/>
      <c r="E9" s="60"/>
      <c r="F9" s="58"/>
      <c r="G9" s="57">
        <f t="shared" si="0"/>
        <v>0</v>
      </c>
      <c r="H9" s="57"/>
      <c r="I9" s="57"/>
      <c r="J9" s="72"/>
    </row>
    <row r="10" ht="13.5" spans="1:10">
      <c r="A10" s="58"/>
      <c r="B10" s="61"/>
      <c r="C10" s="60"/>
      <c r="D10" s="60"/>
      <c r="E10" s="60"/>
      <c r="F10" s="58"/>
      <c r="G10" s="57">
        <f t="shared" si="0"/>
        <v>0</v>
      </c>
      <c r="H10" s="57"/>
      <c r="I10" s="57"/>
      <c r="J10" s="72"/>
    </row>
    <row r="11" ht="13.5" spans="1:10">
      <c r="A11" s="58"/>
      <c r="B11" s="19"/>
      <c r="C11" s="60"/>
      <c r="D11" s="60"/>
      <c r="E11" s="60"/>
      <c r="F11" s="58"/>
      <c r="G11" s="57">
        <f t="shared" si="0"/>
        <v>0</v>
      </c>
      <c r="H11" s="57"/>
      <c r="I11" s="57"/>
      <c r="J11" s="72"/>
    </row>
    <row r="12" customHeight="1" spans="1:10">
      <c r="A12" s="62"/>
      <c r="B12" s="63"/>
      <c r="C12" s="64"/>
      <c r="D12" s="64"/>
      <c r="E12" s="64"/>
      <c r="F12" s="65"/>
      <c r="G12" s="57">
        <f t="shared" si="0"/>
        <v>0</v>
      </c>
      <c r="H12" s="57"/>
      <c r="I12" s="57"/>
      <c r="J12" s="72"/>
    </row>
    <row r="13" customHeight="1" spans="1:10">
      <c r="A13" s="62"/>
      <c r="B13" s="63"/>
      <c r="C13" s="64"/>
      <c r="D13" s="64"/>
      <c r="E13" s="64"/>
      <c r="F13" s="65"/>
      <c r="G13" s="57">
        <f t="shared" si="0"/>
        <v>0</v>
      </c>
      <c r="H13" s="57"/>
      <c r="I13" s="57"/>
      <c r="J13" s="72"/>
    </row>
    <row r="14" customHeight="1" spans="1:10">
      <c r="A14" s="62"/>
      <c r="B14" s="63"/>
      <c r="C14" s="64"/>
      <c r="D14" s="64"/>
      <c r="E14" s="64"/>
      <c r="F14" s="65"/>
      <c r="G14" s="57">
        <f t="shared" si="0"/>
        <v>0</v>
      </c>
      <c r="H14" s="57"/>
      <c r="I14" s="57"/>
      <c r="J14" s="72"/>
    </row>
    <row r="15" customHeight="1" spans="1:10">
      <c r="A15" s="62"/>
      <c r="B15" s="63"/>
      <c r="C15" s="64"/>
      <c r="D15" s="64"/>
      <c r="E15" s="64"/>
      <c r="F15" s="65"/>
      <c r="G15" s="57">
        <f t="shared" si="0"/>
        <v>0</v>
      </c>
      <c r="H15" s="57"/>
      <c r="I15" s="57"/>
      <c r="J15" s="72"/>
    </row>
    <row r="16" customHeight="1" spans="1:10">
      <c r="A16" s="62"/>
      <c r="B16" s="63"/>
      <c r="C16" s="64"/>
      <c r="D16" s="64"/>
      <c r="E16" s="64"/>
      <c r="F16" s="65"/>
      <c r="G16" s="57">
        <f t="shared" si="0"/>
        <v>0</v>
      </c>
      <c r="H16" s="57"/>
      <c r="I16" s="57"/>
      <c r="J16" s="72"/>
    </row>
    <row r="17" customHeight="1" spans="1:10">
      <c r="A17" s="62"/>
      <c r="B17" s="63"/>
      <c r="C17" s="64"/>
      <c r="D17" s="64"/>
      <c r="E17" s="64"/>
      <c r="F17" s="65"/>
      <c r="G17" s="57">
        <f t="shared" si="0"/>
        <v>0</v>
      </c>
      <c r="H17" s="57"/>
      <c r="I17" s="57"/>
      <c r="J17" s="72"/>
    </row>
    <row r="18" customHeight="1" spans="1:10">
      <c r="A18" s="62"/>
      <c r="B18" s="63"/>
      <c r="C18" s="64"/>
      <c r="D18" s="64"/>
      <c r="E18" s="64"/>
      <c r="F18" s="65"/>
      <c r="G18" s="57">
        <f t="shared" si="0"/>
        <v>0</v>
      </c>
      <c r="H18" s="57"/>
      <c r="I18" s="57"/>
      <c r="J18" s="72"/>
    </row>
    <row r="19" customHeight="1" spans="1:10">
      <c r="A19" s="62"/>
      <c r="B19" s="63"/>
      <c r="C19" s="64"/>
      <c r="D19" s="64"/>
      <c r="E19" s="64"/>
      <c r="F19" s="65"/>
      <c r="G19" s="57">
        <f t="shared" si="0"/>
        <v>0</v>
      </c>
      <c r="H19" s="57"/>
      <c r="I19" s="57"/>
      <c r="J19" s="72"/>
    </row>
    <row r="20" customHeight="1" spans="1:10">
      <c r="A20" s="62"/>
      <c r="B20" s="63"/>
      <c r="C20" s="64"/>
      <c r="D20" s="64"/>
      <c r="E20" s="64"/>
      <c r="F20" s="65"/>
      <c r="G20" s="57">
        <f t="shared" si="0"/>
        <v>0</v>
      </c>
      <c r="H20" s="57"/>
      <c r="I20" s="57"/>
      <c r="J20" s="72"/>
    </row>
    <row r="21" customHeight="1" spans="1:10">
      <c r="A21" s="62"/>
      <c r="B21" s="63"/>
      <c r="C21" s="64"/>
      <c r="D21" s="64"/>
      <c r="E21" s="64"/>
      <c r="F21" s="65"/>
      <c r="G21" s="57">
        <f t="shared" si="0"/>
        <v>0</v>
      </c>
      <c r="H21" s="57"/>
      <c r="I21" s="57"/>
      <c r="J21" s="72"/>
    </row>
    <row r="22" customHeight="1" spans="1:10">
      <c r="A22" s="62"/>
      <c r="B22" s="63"/>
      <c r="C22" s="64"/>
      <c r="D22" s="64"/>
      <c r="E22" s="64"/>
      <c r="F22" s="65"/>
      <c r="G22" s="57">
        <f t="shared" si="0"/>
        <v>0</v>
      </c>
      <c r="H22" s="57"/>
      <c r="I22" s="57"/>
      <c r="J22" s="72"/>
    </row>
    <row r="23" customHeight="1" spans="1:10">
      <c r="A23" s="62"/>
      <c r="B23" s="63"/>
      <c r="C23" s="64"/>
      <c r="D23" s="64"/>
      <c r="E23" s="64"/>
      <c r="F23" s="65"/>
      <c r="G23" s="57">
        <f t="shared" si="0"/>
        <v>0</v>
      </c>
      <c r="H23" s="57"/>
      <c r="I23" s="57"/>
      <c r="J23" s="72"/>
    </row>
    <row r="24" customHeight="1" spans="1:10">
      <c r="A24" s="62"/>
      <c r="B24" s="63"/>
      <c r="C24" s="64"/>
      <c r="D24" s="64"/>
      <c r="E24" s="64"/>
      <c r="F24" s="65"/>
      <c r="G24" s="57">
        <f t="shared" si="0"/>
        <v>0</v>
      </c>
      <c r="H24" s="57"/>
      <c r="I24" s="57"/>
      <c r="J24" s="72"/>
    </row>
    <row r="25" customHeight="1" spans="1:10">
      <c r="A25" s="62"/>
      <c r="B25" s="63"/>
      <c r="C25" s="64"/>
      <c r="D25" s="64"/>
      <c r="E25" s="64"/>
      <c r="F25" s="65"/>
      <c r="G25" s="57">
        <f t="shared" si="0"/>
        <v>0</v>
      </c>
      <c r="H25" s="57"/>
      <c r="I25" s="57"/>
      <c r="J25" s="72"/>
    </row>
    <row r="26" customHeight="1" spans="1:10">
      <c r="A26" s="62"/>
      <c r="B26" s="63"/>
      <c r="C26" s="64"/>
      <c r="D26" s="64"/>
      <c r="E26" s="64"/>
      <c r="F26" s="65"/>
      <c r="G26" s="57">
        <f t="shared" si="0"/>
        <v>0</v>
      </c>
      <c r="H26" s="57"/>
      <c r="I26" s="57"/>
      <c r="J26" s="72"/>
    </row>
    <row r="27" customHeight="1" spans="1:10">
      <c r="A27" s="66"/>
      <c r="B27" s="67"/>
      <c r="C27" s="68"/>
      <c r="D27" s="68"/>
      <c r="E27" s="68"/>
      <c r="F27" s="69"/>
      <c r="G27" s="57">
        <f t="shared" si="0"/>
        <v>0</v>
      </c>
      <c r="H27" s="57"/>
      <c r="I27" s="57"/>
      <c r="J27" s="72"/>
    </row>
    <row r="28" customHeight="1" spans="1:10">
      <c r="A28" s="70"/>
      <c r="B28" s="70"/>
      <c r="C28" s="70"/>
      <c r="D28" s="70"/>
      <c r="E28" s="70"/>
      <c r="F28" s="70"/>
      <c r="G28" s="57">
        <f t="shared" ref="G28:G43" si="1">H28+I28</f>
        <v>0</v>
      </c>
      <c r="H28" s="57"/>
      <c r="I28" s="57"/>
      <c r="J28" s="72"/>
    </row>
    <row r="29" customHeight="1" spans="1:10">
      <c r="A29" s="70"/>
      <c r="B29" s="70"/>
      <c r="C29" s="70"/>
      <c r="D29" s="70"/>
      <c r="E29" s="70"/>
      <c r="F29" s="70"/>
      <c r="G29" s="57">
        <f t="shared" si="1"/>
        <v>0</v>
      </c>
      <c r="H29" s="57"/>
      <c r="I29" s="57"/>
      <c r="J29" s="72"/>
    </row>
    <row r="30" customHeight="1" spans="1:10">
      <c r="A30" s="70"/>
      <c r="B30" s="70"/>
      <c r="C30" s="70"/>
      <c r="D30" s="70"/>
      <c r="E30" s="70"/>
      <c r="F30" s="70"/>
      <c r="G30" s="57">
        <f t="shared" si="1"/>
        <v>0</v>
      </c>
      <c r="H30" s="57"/>
      <c r="I30" s="57"/>
      <c r="J30" s="72"/>
    </row>
    <row r="31" customHeight="1" spans="1:10">
      <c r="A31" s="70"/>
      <c r="B31" s="70"/>
      <c r="C31" s="70"/>
      <c r="D31" s="70"/>
      <c r="E31" s="70"/>
      <c r="F31" s="70"/>
      <c r="G31" s="57">
        <f t="shared" si="1"/>
        <v>0</v>
      </c>
      <c r="H31" s="57"/>
      <c r="I31" s="57"/>
      <c r="J31" s="72"/>
    </row>
    <row r="32" customHeight="1" spans="1:10">
      <c r="A32" s="70"/>
      <c r="B32" s="70"/>
      <c r="C32" s="70"/>
      <c r="D32" s="70"/>
      <c r="E32" s="70"/>
      <c r="F32" s="70"/>
      <c r="G32" s="57">
        <f t="shared" si="1"/>
        <v>0</v>
      </c>
      <c r="H32" s="57"/>
      <c r="I32" s="57"/>
      <c r="J32" s="72"/>
    </row>
    <row r="33" customHeight="1" spans="1:10">
      <c r="A33" s="70"/>
      <c r="B33" s="70"/>
      <c r="C33" s="70"/>
      <c r="D33" s="70"/>
      <c r="E33" s="70"/>
      <c r="F33" s="70"/>
      <c r="G33" s="57">
        <f t="shared" si="1"/>
        <v>0</v>
      </c>
      <c r="H33" s="57"/>
      <c r="I33" s="57"/>
      <c r="J33" s="72"/>
    </row>
    <row r="34" customHeight="1" spans="1:10">
      <c r="A34" s="70"/>
      <c r="B34" s="70"/>
      <c r="C34" s="70"/>
      <c r="D34" s="70"/>
      <c r="E34" s="70"/>
      <c r="F34" s="70"/>
      <c r="G34" s="57">
        <f t="shared" si="1"/>
        <v>0</v>
      </c>
      <c r="H34" s="57"/>
      <c r="I34" s="57"/>
      <c r="J34" s="72"/>
    </row>
    <row r="35" customHeight="1" spans="1:10">
      <c r="A35" s="70"/>
      <c r="B35" s="70"/>
      <c r="C35" s="70"/>
      <c r="D35" s="70"/>
      <c r="E35" s="70"/>
      <c r="F35" s="70"/>
      <c r="G35" s="57">
        <f t="shared" si="1"/>
        <v>0</v>
      </c>
      <c r="H35" s="57"/>
      <c r="I35" s="57"/>
      <c r="J35" s="72"/>
    </row>
    <row r="36" customHeight="1" spans="1:10">
      <c r="A36" s="70"/>
      <c r="B36" s="70"/>
      <c r="C36" s="70"/>
      <c r="D36" s="70"/>
      <c r="E36" s="70"/>
      <c r="F36" s="70"/>
      <c r="G36" s="57">
        <f t="shared" si="1"/>
        <v>0</v>
      </c>
      <c r="H36" s="57"/>
      <c r="I36" s="57"/>
      <c r="J36" s="72"/>
    </row>
    <row r="37" customHeight="1" spans="1:10">
      <c r="A37" s="70"/>
      <c r="B37" s="70"/>
      <c r="C37" s="70"/>
      <c r="D37" s="70"/>
      <c r="E37" s="70"/>
      <c r="F37" s="70"/>
      <c r="G37" s="57">
        <f t="shared" si="1"/>
        <v>0</v>
      </c>
      <c r="H37" s="57"/>
      <c r="I37" s="57"/>
      <c r="J37" s="72"/>
    </row>
    <row r="38" customHeight="1" spans="1:10">
      <c r="A38" s="70"/>
      <c r="B38" s="70"/>
      <c r="C38" s="70"/>
      <c r="D38" s="70"/>
      <c r="E38" s="70"/>
      <c r="F38" s="70"/>
      <c r="G38" s="57">
        <f t="shared" si="1"/>
        <v>0</v>
      </c>
      <c r="H38" s="57"/>
      <c r="I38" s="57"/>
      <c r="J38" s="72"/>
    </row>
    <row r="39" customHeight="1" spans="1:10">
      <c r="A39" s="70"/>
      <c r="B39" s="70"/>
      <c r="C39" s="70"/>
      <c r="D39" s="70"/>
      <c r="E39" s="70"/>
      <c r="F39" s="70"/>
      <c r="G39" s="57">
        <f t="shared" si="1"/>
        <v>0</v>
      </c>
      <c r="H39" s="57"/>
      <c r="I39" s="57"/>
      <c r="J39" s="72"/>
    </row>
    <row r="40" customHeight="1" spans="1:10">
      <c r="A40" s="70"/>
      <c r="B40" s="70"/>
      <c r="C40" s="70"/>
      <c r="D40" s="70"/>
      <c r="E40" s="70"/>
      <c r="F40" s="70"/>
      <c r="G40" s="57">
        <f t="shared" si="1"/>
        <v>0</v>
      </c>
      <c r="H40" s="57"/>
      <c r="I40" s="57"/>
      <c r="J40" s="72"/>
    </row>
    <row r="41" customHeight="1" spans="1:10">
      <c r="A41" s="70"/>
      <c r="B41" s="70"/>
      <c r="C41" s="70"/>
      <c r="D41" s="70"/>
      <c r="E41" s="70"/>
      <c r="F41" s="70"/>
      <c r="G41" s="57">
        <f t="shared" si="1"/>
        <v>0</v>
      </c>
      <c r="H41" s="57"/>
      <c r="I41" s="57"/>
      <c r="J41" s="72"/>
    </row>
    <row r="42" customHeight="1" spans="1:10">
      <c r="A42" s="70"/>
      <c r="B42" s="70"/>
      <c r="C42" s="70"/>
      <c r="D42" s="70"/>
      <c r="E42" s="70"/>
      <c r="F42" s="70"/>
      <c r="G42" s="57">
        <f t="shared" si="1"/>
        <v>0</v>
      </c>
      <c r="H42" s="57"/>
      <c r="I42" s="57"/>
      <c r="J42" s="72"/>
    </row>
    <row r="43" customHeight="1" spans="1:10">
      <c r="A43" s="70"/>
      <c r="B43" s="70"/>
      <c r="C43" s="70"/>
      <c r="D43" s="70"/>
      <c r="E43" s="70"/>
      <c r="F43" s="70"/>
      <c r="G43" s="57">
        <f t="shared" si="1"/>
        <v>0</v>
      </c>
      <c r="H43" s="57"/>
      <c r="I43" s="57"/>
      <c r="J43" s="73"/>
    </row>
  </sheetData>
  <mergeCells count="13">
    <mergeCell ref="A2:J2"/>
    <mergeCell ref="C4:E4"/>
    <mergeCell ref="A4:A6"/>
    <mergeCell ref="B4:B6"/>
    <mergeCell ref="C5:C6"/>
    <mergeCell ref="D5:D6"/>
    <mergeCell ref="E5:E6"/>
    <mergeCell ref="F4:F6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B12:B26">
      <formula1>"人员经费,公用经费"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scale="72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3"/>
  <sheetViews>
    <sheetView workbookViewId="0">
      <selection activeCell="D15" sqref="D15"/>
    </sheetView>
  </sheetViews>
  <sheetFormatPr defaultColWidth="6.88333333333333" defaultRowHeight="21" customHeight="1"/>
  <cols>
    <col min="1" max="1" width="17.2166666666667" style="3" customWidth="1"/>
    <col min="2" max="2" width="17.9333333333333" style="3" customWidth="1"/>
    <col min="3" max="5" width="6.88333333333333" style="3"/>
    <col min="6" max="6" width="11.025" style="3" customWidth="1"/>
    <col min="7" max="7" width="15.7333333333333" style="3" customWidth="1"/>
    <col min="8" max="9" width="12.35" style="3" customWidth="1"/>
    <col min="10" max="16383" width="6.88333333333333" style="3"/>
  </cols>
  <sheetData>
    <row r="1" s="3" customFormat="1" customHeight="1" spans="1:2">
      <c r="A1" s="51" t="s">
        <v>17</v>
      </c>
      <c r="B1" s="34"/>
    </row>
    <row r="2" s="3" customFormat="1" ht="30" customHeight="1" spans="1:10">
      <c r="A2" s="35" t="s">
        <v>255</v>
      </c>
      <c r="B2" s="35"/>
      <c r="C2" s="35"/>
      <c r="D2" s="35"/>
      <c r="E2" s="35"/>
      <c r="F2" s="35"/>
      <c r="G2" s="35"/>
      <c r="H2" s="35"/>
      <c r="I2" s="35"/>
      <c r="J2" s="35"/>
    </row>
    <row r="3" s="3" customFormat="1" customHeight="1" spans="1:10">
      <c r="A3" s="32" t="s">
        <v>23</v>
      </c>
      <c r="B3" s="36"/>
      <c r="C3" s="32"/>
      <c r="D3" s="32"/>
      <c r="E3" s="32"/>
      <c r="F3" s="32"/>
      <c r="G3" s="32"/>
      <c r="H3" s="32"/>
      <c r="I3" s="32"/>
      <c r="J3" s="32" t="s">
        <v>24</v>
      </c>
    </row>
    <row r="4" s="3" customFormat="1" customHeight="1" spans="1:10">
      <c r="A4" s="52" t="s">
        <v>79</v>
      </c>
      <c r="B4" s="4" t="s">
        <v>80</v>
      </c>
      <c r="C4" s="53" t="s">
        <v>256</v>
      </c>
      <c r="D4" s="53"/>
      <c r="E4" s="53"/>
      <c r="F4" s="52" t="s">
        <v>82</v>
      </c>
      <c r="G4" s="46" t="s">
        <v>83</v>
      </c>
      <c r="H4" s="46" t="s">
        <v>103</v>
      </c>
      <c r="I4" s="46" t="s">
        <v>119</v>
      </c>
      <c r="J4" s="46" t="s">
        <v>160</v>
      </c>
    </row>
    <row r="5" s="3" customFormat="1" customHeight="1" spans="1:10">
      <c r="A5" s="54"/>
      <c r="B5" s="4"/>
      <c r="C5" s="55" t="s">
        <v>92</v>
      </c>
      <c r="D5" s="55" t="s">
        <v>93</v>
      </c>
      <c r="E5" s="55" t="s">
        <v>94</v>
      </c>
      <c r="F5" s="54"/>
      <c r="G5" s="46"/>
      <c r="H5" s="46"/>
      <c r="I5" s="46"/>
      <c r="J5" s="46"/>
    </row>
    <row r="6" s="3" customFormat="1" customHeight="1" spans="1:10">
      <c r="A6" s="54"/>
      <c r="B6" s="56" t="s">
        <v>83</v>
      </c>
      <c r="C6" s="56"/>
      <c r="D6" s="56"/>
      <c r="E6" s="56"/>
      <c r="F6" s="54"/>
      <c r="G6" s="57">
        <f>H6+I6</f>
        <v>0</v>
      </c>
      <c r="H6" s="57">
        <f>SUM(H7:H1053)</f>
        <v>0</v>
      </c>
      <c r="I6" s="57">
        <f>SUM(I7:I1053)</f>
        <v>0</v>
      </c>
      <c r="J6" s="71" t="s">
        <v>161</v>
      </c>
    </row>
    <row r="7" s="3" customFormat="1" ht="12" spans="1:10">
      <c r="A7" s="58"/>
      <c r="B7" s="59"/>
      <c r="C7" s="60"/>
      <c r="D7" s="60"/>
      <c r="E7" s="60"/>
      <c r="F7" s="58"/>
      <c r="G7" s="57">
        <f t="shared" ref="G6:G43" si="0">H7+I7</f>
        <v>0</v>
      </c>
      <c r="H7" s="57"/>
      <c r="I7" s="57"/>
      <c r="J7" s="72"/>
    </row>
    <row r="8" s="3" customFormat="1" ht="12" spans="1:10">
      <c r="A8" s="58"/>
      <c r="B8" s="59"/>
      <c r="C8" s="60"/>
      <c r="D8" s="60"/>
      <c r="E8" s="60"/>
      <c r="F8" s="58"/>
      <c r="G8" s="57">
        <f t="shared" si="0"/>
        <v>0</v>
      </c>
      <c r="H8" s="57"/>
      <c r="I8" s="57"/>
      <c r="J8" s="72"/>
    </row>
    <row r="9" s="3" customFormat="1" ht="12" spans="1:10">
      <c r="A9" s="58"/>
      <c r="B9" s="59"/>
      <c r="C9" s="60"/>
      <c r="D9" s="60"/>
      <c r="E9" s="60"/>
      <c r="F9" s="58"/>
      <c r="G9" s="57">
        <f t="shared" si="0"/>
        <v>0</v>
      </c>
      <c r="H9" s="57"/>
      <c r="I9" s="57"/>
      <c r="J9" s="72"/>
    </row>
    <row r="10" s="3" customFormat="1" ht="12" spans="1:10">
      <c r="A10" s="58"/>
      <c r="B10" s="61"/>
      <c r="C10" s="60"/>
      <c r="D10" s="60"/>
      <c r="E10" s="60"/>
      <c r="F10" s="58"/>
      <c r="G10" s="57">
        <f t="shared" si="0"/>
        <v>0</v>
      </c>
      <c r="H10" s="57"/>
      <c r="I10" s="57"/>
      <c r="J10" s="72"/>
    </row>
    <row r="11" s="3" customFormat="1" ht="12" spans="1:10">
      <c r="A11" s="58"/>
      <c r="B11" s="19"/>
      <c r="C11" s="60"/>
      <c r="D11" s="60"/>
      <c r="E11" s="60"/>
      <c r="F11" s="58"/>
      <c r="G11" s="57">
        <f t="shared" si="0"/>
        <v>0</v>
      </c>
      <c r="H11" s="57"/>
      <c r="I11" s="57"/>
      <c r="J11" s="72"/>
    </row>
    <row r="12" s="3" customFormat="1" customHeight="1" spans="1:10">
      <c r="A12" s="62"/>
      <c r="B12" s="63"/>
      <c r="C12" s="64"/>
      <c r="D12" s="64"/>
      <c r="E12" s="64"/>
      <c r="F12" s="65"/>
      <c r="G12" s="57">
        <f t="shared" si="0"/>
        <v>0</v>
      </c>
      <c r="H12" s="57"/>
      <c r="I12" s="57"/>
      <c r="J12" s="72"/>
    </row>
    <row r="13" s="3" customFormat="1" customHeight="1" spans="1:10">
      <c r="A13" s="62"/>
      <c r="B13" s="63"/>
      <c r="C13" s="64"/>
      <c r="D13" s="64"/>
      <c r="E13" s="64"/>
      <c r="F13" s="65"/>
      <c r="G13" s="57">
        <f t="shared" si="0"/>
        <v>0</v>
      </c>
      <c r="H13" s="57"/>
      <c r="I13" s="57"/>
      <c r="J13" s="72"/>
    </row>
    <row r="14" s="3" customFormat="1" customHeight="1" spans="1:10">
      <c r="A14" s="62"/>
      <c r="B14" s="63"/>
      <c r="C14" s="64"/>
      <c r="D14" s="64"/>
      <c r="E14" s="64"/>
      <c r="F14" s="65"/>
      <c r="G14" s="57">
        <f t="shared" si="0"/>
        <v>0</v>
      </c>
      <c r="H14" s="57"/>
      <c r="I14" s="57"/>
      <c r="J14" s="72"/>
    </row>
    <row r="15" s="3" customFormat="1" customHeight="1" spans="1:10">
      <c r="A15" s="62"/>
      <c r="B15" s="63"/>
      <c r="C15" s="64"/>
      <c r="D15" s="64"/>
      <c r="E15" s="64"/>
      <c r="F15" s="65"/>
      <c r="G15" s="57">
        <f t="shared" si="0"/>
        <v>0</v>
      </c>
      <c r="H15" s="57"/>
      <c r="I15" s="57"/>
      <c r="J15" s="72"/>
    </row>
    <row r="16" s="3" customFormat="1" customHeight="1" spans="1:10">
      <c r="A16" s="62"/>
      <c r="B16" s="63"/>
      <c r="C16" s="64"/>
      <c r="D16" s="64"/>
      <c r="E16" s="64"/>
      <c r="F16" s="65"/>
      <c r="G16" s="57">
        <f t="shared" si="0"/>
        <v>0</v>
      </c>
      <c r="H16" s="57"/>
      <c r="I16" s="57"/>
      <c r="J16" s="72"/>
    </row>
    <row r="17" s="3" customFormat="1" customHeight="1" spans="1:10">
      <c r="A17" s="62"/>
      <c r="B17" s="63"/>
      <c r="C17" s="64"/>
      <c r="D17" s="64"/>
      <c r="E17" s="64"/>
      <c r="F17" s="65"/>
      <c r="G17" s="57">
        <f t="shared" si="0"/>
        <v>0</v>
      </c>
      <c r="H17" s="57"/>
      <c r="I17" s="57"/>
      <c r="J17" s="72"/>
    </row>
    <row r="18" s="3" customFormat="1" customHeight="1" spans="1:10">
      <c r="A18" s="62"/>
      <c r="B18" s="63"/>
      <c r="C18" s="64"/>
      <c r="D18" s="64"/>
      <c r="E18" s="64"/>
      <c r="F18" s="65"/>
      <c r="G18" s="57">
        <f t="shared" si="0"/>
        <v>0</v>
      </c>
      <c r="H18" s="57"/>
      <c r="I18" s="57"/>
      <c r="J18" s="72"/>
    </row>
    <row r="19" s="3" customFormat="1" customHeight="1" spans="1:10">
      <c r="A19" s="62"/>
      <c r="B19" s="63"/>
      <c r="C19" s="64"/>
      <c r="D19" s="64"/>
      <c r="E19" s="64"/>
      <c r="F19" s="65"/>
      <c r="G19" s="57">
        <f t="shared" si="0"/>
        <v>0</v>
      </c>
      <c r="H19" s="57"/>
      <c r="I19" s="57"/>
      <c r="J19" s="72"/>
    </row>
    <row r="20" s="3" customFormat="1" customHeight="1" spans="1:10">
      <c r="A20" s="62"/>
      <c r="B20" s="63"/>
      <c r="C20" s="64"/>
      <c r="D20" s="64"/>
      <c r="E20" s="64"/>
      <c r="F20" s="65"/>
      <c r="G20" s="57">
        <f t="shared" si="0"/>
        <v>0</v>
      </c>
      <c r="H20" s="57"/>
      <c r="I20" s="57"/>
      <c r="J20" s="72"/>
    </row>
    <row r="21" s="3" customFormat="1" customHeight="1" spans="1:10">
      <c r="A21" s="62"/>
      <c r="B21" s="63"/>
      <c r="C21" s="64"/>
      <c r="D21" s="64"/>
      <c r="E21" s="64"/>
      <c r="F21" s="65"/>
      <c r="G21" s="57">
        <f t="shared" si="0"/>
        <v>0</v>
      </c>
      <c r="H21" s="57"/>
      <c r="I21" s="57"/>
      <c r="J21" s="72"/>
    </row>
    <row r="22" s="3" customFormat="1" customHeight="1" spans="1:10">
      <c r="A22" s="62"/>
      <c r="B22" s="63"/>
      <c r="C22" s="64"/>
      <c r="D22" s="64"/>
      <c r="E22" s="64"/>
      <c r="F22" s="65"/>
      <c r="G22" s="57">
        <f t="shared" si="0"/>
        <v>0</v>
      </c>
      <c r="H22" s="57"/>
      <c r="I22" s="57"/>
      <c r="J22" s="72"/>
    </row>
    <row r="23" s="3" customFormat="1" customHeight="1" spans="1:10">
      <c r="A23" s="62"/>
      <c r="B23" s="63"/>
      <c r="C23" s="64"/>
      <c r="D23" s="64"/>
      <c r="E23" s="64"/>
      <c r="F23" s="65"/>
      <c r="G23" s="57">
        <f t="shared" si="0"/>
        <v>0</v>
      </c>
      <c r="H23" s="57"/>
      <c r="I23" s="57"/>
      <c r="J23" s="72"/>
    </row>
    <row r="24" s="3" customFormat="1" customHeight="1" spans="1:10">
      <c r="A24" s="62"/>
      <c r="B24" s="63"/>
      <c r="C24" s="64"/>
      <c r="D24" s="64"/>
      <c r="E24" s="64"/>
      <c r="F24" s="65"/>
      <c r="G24" s="57">
        <f t="shared" si="0"/>
        <v>0</v>
      </c>
      <c r="H24" s="57"/>
      <c r="I24" s="57"/>
      <c r="J24" s="72"/>
    </row>
    <row r="25" s="3" customFormat="1" customHeight="1" spans="1:10">
      <c r="A25" s="62"/>
      <c r="B25" s="63"/>
      <c r="C25" s="64"/>
      <c r="D25" s="64"/>
      <c r="E25" s="64"/>
      <c r="F25" s="65"/>
      <c r="G25" s="57">
        <f t="shared" si="0"/>
        <v>0</v>
      </c>
      <c r="H25" s="57"/>
      <c r="I25" s="57"/>
      <c r="J25" s="72"/>
    </row>
    <row r="26" s="3" customFormat="1" customHeight="1" spans="1:10">
      <c r="A26" s="62"/>
      <c r="B26" s="63"/>
      <c r="C26" s="64"/>
      <c r="D26" s="64"/>
      <c r="E26" s="64"/>
      <c r="F26" s="65"/>
      <c r="G26" s="57">
        <f t="shared" si="0"/>
        <v>0</v>
      </c>
      <c r="H26" s="57"/>
      <c r="I26" s="57"/>
      <c r="J26" s="72"/>
    </row>
    <row r="27" s="3" customFormat="1" customHeight="1" spans="1:10">
      <c r="A27" s="66"/>
      <c r="B27" s="67"/>
      <c r="C27" s="68"/>
      <c r="D27" s="68"/>
      <c r="E27" s="68"/>
      <c r="F27" s="69"/>
      <c r="G27" s="57">
        <f t="shared" si="0"/>
        <v>0</v>
      </c>
      <c r="H27" s="57"/>
      <c r="I27" s="57"/>
      <c r="J27" s="72"/>
    </row>
    <row r="28" s="3" customFormat="1" customHeight="1" spans="1:10">
      <c r="A28" s="70"/>
      <c r="B28" s="70"/>
      <c r="C28" s="70"/>
      <c r="D28" s="70"/>
      <c r="E28" s="70"/>
      <c r="F28" s="70"/>
      <c r="G28" s="57">
        <f t="shared" si="0"/>
        <v>0</v>
      </c>
      <c r="H28" s="57"/>
      <c r="I28" s="57"/>
      <c r="J28" s="72"/>
    </row>
    <row r="29" s="3" customFormat="1" customHeight="1" spans="1:10">
      <c r="A29" s="70"/>
      <c r="B29" s="70"/>
      <c r="C29" s="70"/>
      <c r="D29" s="70"/>
      <c r="E29" s="70"/>
      <c r="F29" s="70"/>
      <c r="G29" s="57">
        <f t="shared" si="0"/>
        <v>0</v>
      </c>
      <c r="H29" s="57"/>
      <c r="I29" s="57"/>
      <c r="J29" s="72"/>
    </row>
    <row r="30" s="3" customFormat="1" customHeight="1" spans="1:10">
      <c r="A30" s="70"/>
      <c r="B30" s="70"/>
      <c r="C30" s="70"/>
      <c r="D30" s="70"/>
      <c r="E30" s="70"/>
      <c r="F30" s="70"/>
      <c r="G30" s="57">
        <f t="shared" si="0"/>
        <v>0</v>
      </c>
      <c r="H30" s="57"/>
      <c r="I30" s="57"/>
      <c r="J30" s="72"/>
    </row>
    <row r="31" s="3" customFormat="1" customHeight="1" spans="1:10">
      <c r="A31" s="70"/>
      <c r="B31" s="70"/>
      <c r="C31" s="70"/>
      <c r="D31" s="70"/>
      <c r="E31" s="70"/>
      <c r="F31" s="70"/>
      <c r="G31" s="57">
        <f t="shared" si="0"/>
        <v>0</v>
      </c>
      <c r="H31" s="57"/>
      <c r="I31" s="57"/>
      <c r="J31" s="72"/>
    </row>
    <row r="32" s="3" customFormat="1" customHeight="1" spans="1:10">
      <c r="A32" s="70"/>
      <c r="B32" s="70"/>
      <c r="C32" s="70"/>
      <c r="D32" s="70"/>
      <c r="E32" s="70"/>
      <c r="F32" s="70"/>
      <c r="G32" s="57">
        <f t="shared" si="0"/>
        <v>0</v>
      </c>
      <c r="H32" s="57"/>
      <c r="I32" s="57"/>
      <c r="J32" s="72"/>
    </row>
    <row r="33" s="3" customFormat="1" customHeight="1" spans="1:10">
      <c r="A33" s="70"/>
      <c r="B33" s="70"/>
      <c r="C33" s="70"/>
      <c r="D33" s="70"/>
      <c r="E33" s="70"/>
      <c r="F33" s="70"/>
      <c r="G33" s="57">
        <f t="shared" si="0"/>
        <v>0</v>
      </c>
      <c r="H33" s="57"/>
      <c r="I33" s="57"/>
      <c r="J33" s="72"/>
    </row>
    <row r="34" s="3" customFormat="1" customHeight="1" spans="1:10">
      <c r="A34" s="70"/>
      <c r="B34" s="70"/>
      <c r="C34" s="70"/>
      <c r="D34" s="70"/>
      <c r="E34" s="70"/>
      <c r="F34" s="70"/>
      <c r="G34" s="57">
        <f t="shared" si="0"/>
        <v>0</v>
      </c>
      <c r="H34" s="57"/>
      <c r="I34" s="57"/>
      <c r="J34" s="72"/>
    </row>
    <row r="35" s="3" customFormat="1" customHeight="1" spans="1:10">
      <c r="A35" s="70"/>
      <c r="B35" s="70"/>
      <c r="C35" s="70"/>
      <c r="D35" s="70"/>
      <c r="E35" s="70"/>
      <c r="F35" s="70"/>
      <c r="G35" s="57">
        <f t="shared" si="0"/>
        <v>0</v>
      </c>
      <c r="H35" s="57"/>
      <c r="I35" s="57"/>
      <c r="J35" s="72"/>
    </row>
    <row r="36" s="3" customFormat="1" customHeight="1" spans="1:10">
      <c r="A36" s="70"/>
      <c r="B36" s="70"/>
      <c r="C36" s="70"/>
      <c r="D36" s="70"/>
      <c r="E36" s="70"/>
      <c r="F36" s="70"/>
      <c r="G36" s="57">
        <f t="shared" si="0"/>
        <v>0</v>
      </c>
      <c r="H36" s="57"/>
      <c r="I36" s="57"/>
      <c r="J36" s="72"/>
    </row>
    <row r="37" s="3" customFormat="1" customHeight="1" spans="1:10">
      <c r="A37" s="70"/>
      <c r="B37" s="70"/>
      <c r="C37" s="70"/>
      <c r="D37" s="70"/>
      <c r="E37" s="70"/>
      <c r="F37" s="70"/>
      <c r="G37" s="57">
        <f t="shared" si="0"/>
        <v>0</v>
      </c>
      <c r="H37" s="57"/>
      <c r="I37" s="57"/>
      <c r="J37" s="72"/>
    </row>
    <row r="38" s="3" customFormat="1" customHeight="1" spans="1:10">
      <c r="A38" s="70"/>
      <c r="B38" s="70"/>
      <c r="C38" s="70"/>
      <c r="D38" s="70"/>
      <c r="E38" s="70"/>
      <c r="F38" s="70"/>
      <c r="G38" s="57">
        <f t="shared" si="0"/>
        <v>0</v>
      </c>
      <c r="H38" s="57"/>
      <c r="I38" s="57"/>
      <c r="J38" s="72"/>
    </row>
    <row r="39" s="3" customFormat="1" customHeight="1" spans="1:10">
      <c r="A39" s="70"/>
      <c r="B39" s="70"/>
      <c r="C39" s="70"/>
      <c r="D39" s="70"/>
      <c r="E39" s="70"/>
      <c r="F39" s="70"/>
      <c r="G39" s="57">
        <f t="shared" si="0"/>
        <v>0</v>
      </c>
      <c r="H39" s="57"/>
      <c r="I39" s="57"/>
      <c r="J39" s="72"/>
    </row>
    <row r="40" s="3" customFormat="1" customHeight="1" spans="1:10">
      <c r="A40" s="70"/>
      <c r="B40" s="70"/>
      <c r="C40" s="70"/>
      <c r="D40" s="70"/>
      <c r="E40" s="70"/>
      <c r="F40" s="70"/>
      <c r="G40" s="57">
        <f t="shared" si="0"/>
        <v>0</v>
      </c>
      <c r="H40" s="57"/>
      <c r="I40" s="57"/>
      <c r="J40" s="72"/>
    </row>
    <row r="41" s="3" customFormat="1" customHeight="1" spans="1:10">
      <c r="A41" s="70"/>
      <c r="B41" s="70"/>
      <c r="C41" s="70"/>
      <c r="D41" s="70"/>
      <c r="E41" s="70"/>
      <c r="F41" s="70"/>
      <c r="G41" s="57">
        <f t="shared" si="0"/>
        <v>0</v>
      </c>
      <c r="H41" s="57"/>
      <c r="I41" s="57"/>
      <c r="J41" s="72"/>
    </row>
    <row r="42" s="3" customFormat="1" customHeight="1" spans="1:10">
      <c r="A42" s="70"/>
      <c r="B42" s="70"/>
      <c r="C42" s="70"/>
      <c r="D42" s="70"/>
      <c r="E42" s="70"/>
      <c r="F42" s="70"/>
      <c r="G42" s="57">
        <f t="shared" si="0"/>
        <v>0</v>
      </c>
      <c r="H42" s="57"/>
      <c r="I42" s="57"/>
      <c r="J42" s="72"/>
    </row>
    <row r="43" s="3" customFormat="1" customHeight="1" spans="1:10">
      <c r="A43" s="70"/>
      <c r="B43" s="70"/>
      <c r="C43" s="70"/>
      <c r="D43" s="70"/>
      <c r="E43" s="70"/>
      <c r="F43" s="70"/>
      <c r="G43" s="57">
        <f t="shared" si="0"/>
        <v>0</v>
      </c>
      <c r="H43" s="57"/>
      <c r="I43" s="57"/>
      <c r="J43" s="73"/>
    </row>
  </sheetData>
  <mergeCells count="12">
    <mergeCell ref="A2:J2"/>
    <mergeCell ref="A4:A6"/>
    <mergeCell ref="B4:B5"/>
    <mergeCell ref="C5:C6"/>
    <mergeCell ref="D5:D6"/>
    <mergeCell ref="E5:E6"/>
    <mergeCell ref="F4:F6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B12:B26">
      <formula1>"人员经费,公用经费"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H49"/>
  <sheetViews>
    <sheetView workbookViewId="0">
      <selection activeCell="F7" sqref="F7"/>
    </sheetView>
  </sheetViews>
  <sheetFormatPr defaultColWidth="6.88333333333333" defaultRowHeight="21" customHeight="1"/>
  <cols>
    <col min="1" max="1" width="14.6666666666667" style="3" customWidth="1"/>
    <col min="2" max="2" width="19.1083333333333" style="34" customWidth="1"/>
    <col min="3" max="5" width="3.88333333333333" style="3" customWidth="1"/>
    <col min="6" max="6" width="20.8833333333333" style="3" customWidth="1"/>
    <col min="7" max="8" width="14.8833333333333" style="3" customWidth="1"/>
    <col min="9" max="9" width="11.425" style="3" customWidth="1"/>
    <col min="10" max="10" width="14.25" style="3" customWidth="1"/>
    <col min="11" max="17" width="11.425" style="3" customWidth="1"/>
    <col min="18" max="242" width="6.88333333333333" style="3" customWidth="1"/>
    <col min="243" max="16384" width="6.88333333333333" style="3"/>
  </cols>
  <sheetData>
    <row r="1" s="3" customFormat="1" customHeight="1" spans="1:2">
      <c r="A1" s="3" t="s">
        <v>19</v>
      </c>
      <c r="B1" s="34"/>
    </row>
    <row r="2" s="31" customFormat="1" ht="30.75" customHeight="1" spans="1:242">
      <c r="A2" s="35" t="s">
        <v>257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</row>
    <row r="3" s="32" customFormat="1" customHeight="1" spans="1:17">
      <c r="A3" s="32" t="s">
        <v>23</v>
      </c>
      <c r="B3" s="36"/>
      <c r="Q3" s="32" t="s">
        <v>24</v>
      </c>
    </row>
    <row r="4" s="31" customFormat="1" customHeight="1" spans="1:242">
      <c r="A4" s="4" t="s">
        <v>79</v>
      </c>
      <c r="B4" s="4" t="s">
        <v>80</v>
      </c>
      <c r="C4" s="37" t="s">
        <v>81</v>
      </c>
      <c r="D4" s="38"/>
      <c r="E4" s="39"/>
      <c r="F4" s="4" t="s">
        <v>82</v>
      </c>
      <c r="G4" s="40" t="s">
        <v>83</v>
      </c>
      <c r="H4" s="40" t="s">
        <v>258</v>
      </c>
      <c r="I4" s="40"/>
      <c r="J4" s="40"/>
      <c r="K4" s="40" t="s">
        <v>259</v>
      </c>
      <c r="L4" s="40"/>
      <c r="M4" s="40"/>
      <c r="N4" s="44" t="s">
        <v>260</v>
      </c>
      <c r="O4" s="45"/>
      <c r="P4" s="46"/>
      <c r="Q4" s="40" t="s">
        <v>160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</row>
    <row r="5" s="31" customFormat="1" ht="42.75" customHeight="1" spans="1:242">
      <c r="A5" s="4"/>
      <c r="B5" s="4"/>
      <c r="C5" s="39" t="s">
        <v>92</v>
      </c>
      <c r="D5" s="41" t="s">
        <v>93</v>
      </c>
      <c r="E5" s="41" t="s">
        <v>94</v>
      </c>
      <c r="F5" s="4"/>
      <c r="G5" s="40"/>
      <c r="H5" s="40" t="s">
        <v>83</v>
      </c>
      <c r="I5" s="40" t="s">
        <v>103</v>
      </c>
      <c r="J5" s="40" t="s">
        <v>119</v>
      </c>
      <c r="K5" s="40" t="s">
        <v>83</v>
      </c>
      <c r="L5" s="40" t="s">
        <v>103</v>
      </c>
      <c r="M5" s="40" t="s">
        <v>119</v>
      </c>
      <c r="N5" s="40" t="s">
        <v>83</v>
      </c>
      <c r="O5" s="40" t="s">
        <v>103</v>
      </c>
      <c r="P5" s="40" t="s">
        <v>119</v>
      </c>
      <c r="Q5" s="40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</row>
    <row r="6" s="31" customFormat="1" customHeight="1" spans="1:242">
      <c r="A6" s="4"/>
      <c r="B6" s="4"/>
      <c r="C6" s="39"/>
      <c r="D6" s="41"/>
      <c r="E6" s="41"/>
      <c r="F6" s="4"/>
      <c r="G6" s="42">
        <f>H6+K6+N6</f>
        <v>1033005.17</v>
      </c>
      <c r="H6" s="42">
        <f>I6+J6</f>
        <v>1018005.17</v>
      </c>
      <c r="I6" s="42">
        <f>SUM(I7:I39)</f>
        <v>0</v>
      </c>
      <c r="J6" s="42">
        <f>SUM(J7:J49)</f>
        <v>1018005.17</v>
      </c>
      <c r="K6" s="42">
        <f>L6+M6</f>
        <v>15000</v>
      </c>
      <c r="L6" s="42">
        <f t="shared" ref="L6:P6" si="0">SUM(L7:L39)</f>
        <v>0</v>
      </c>
      <c r="M6" s="42">
        <f>SUM(M7:M49)</f>
        <v>15000</v>
      </c>
      <c r="N6" s="42">
        <f>O6+P6</f>
        <v>0</v>
      </c>
      <c r="O6" s="42">
        <f>SUM(O7:O39)</f>
        <v>0</v>
      </c>
      <c r="P6" s="42">
        <f t="shared" si="0"/>
        <v>0</v>
      </c>
      <c r="Q6" s="50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</row>
    <row r="7" s="31" customFormat="1" ht="25.5" customHeight="1" spans="1:242">
      <c r="A7" s="43" t="s">
        <v>104</v>
      </c>
      <c r="B7" s="43" t="s">
        <v>126</v>
      </c>
      <c r="C7" s="43" t="s">
        <v>106</v>
      </c>
      <c r="D7" s="43" t="s">
        <v>107</v>
      </c>
      <c r="E7" s="43" t="s">
        <v>110</v>
      </c>
      <c r="F7" s="43" t="s">
        <v>111</v>
      </c>
      <c r="G7" s="42">
        <f t="shared" ref="G7:G49" si="1">H7+K7+N7</f>
        <v>14160</v>
      </c>
      <c r="H7" s="42">
        <f t="shared" ref="H7:H37" si="2">I7+J7</f>
        <v>14160</v>
      </c>
      <c r="I7" s="47"/>
      <c r="J7" s="47">
        <v>14160</v>
      </c>
      <c r="K7" s="42">
        <f t="shared" ref="K7:K37" si="3">L7+M7</f>
        <v>0</v>
      </c>
      <c r="L7" s="42"/>
      <c r="M7" s="48"/>
      <c r="N7" s="42">
        <f t="shared" ref="N7:N49" si="4">O7+P7</f>
        <v>0</v>
      </c>
      <c r="O7" s="42"/>
      <c r="P7" s="42"/>
      <c r="Q7" s="50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</row>
    <row r="8" s="31" customFormat="1" ht="25.5" customHeight="1" spans="1:242">
      <c r="A8" s="43" t="s">
        <v>104</v>
      </c>
      <c r="B8" s="43" t="s">
        <v>129</v>
      </c>
      <c r="C8" s="43" t="s">
        <v>106</v>
      </c>
      <c r="D8" s="43" t="s">
        <v>107</v>
      </c>
      <c r="E8" s="43" t="s">
        <v>110</v>
      </c>
      <c r="F8" s="43" t="s">
        <v>111</v>
      </c>
      <c r="G8" s="42">
        <f t="shared" si="1"/>
        <v>1660.74</v>
      </c>
      <c r="H8" s="42">
        <f t="shared" si="2"/>
        <v>1660.74</v>
      </c>
      <c r="I8" s="47"/>
      <c r="J8" s="47">
        <v>1660.74</v>
      </c>
      <c r="K8" s="42">
        <f t="shared" si="3"/>
        <v>0</v>
      </c>
      <c r="L8" s="42"/>
      <c r="M8" s="48"/>
      <c r="N8" s="42">
        <f t="shared" si="4"/>
        <v>0</v>
      </c>
      <c r="O8" s="42"/>
      <c r="P8" s="42"/>
      <c r="Q8" s="50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</row>
    <row r="9" s="31" customFormat="1" ht="25.5" customHeight="1" spans="1:242">
      <c r="A9" s="43" t="s">
        <v>104</v>
      </c>
      <c r="B9" s="43" t="s">
        <v>126</v>
      </c>
      <c r="C9" s="43" t="s">
        <v>106</v>
      </c>
      <c r="D9" s="43" t="s">
        <v>107</v>
      </c>
      <c r="E9" s="43" t="s">
        <v>110</v>
      </c>
      <c r="F9" s="43" t="s">
        <v>111</v>
      </c>
      <c r="G9" s="42">
        <f t="shared" si="1"/>
        <v>64820</v>
      </c>
      <c r="H9" s="42">
        <f t="shared" si="2"/>
        <v>64820</v>
      </c>
      <c r="I9" s="47"/>
      <c r="J9" s="47">
        <v>64820</v>
      </c>
      <c r="K9" s="42">
        <f t="shared" si="3"/>
        <v>0</v>
      </c>
      <c r="L9" s="42"/>
      <c r="M9" s="42"/>
      <c r="N9" s="42">
        <f t="shared" si="4"/>
        <v>0</v>
      </c>
      <c r="O9" s="42"/>
      <c r="P9" s="42"/>
      <c r="Q9" s="50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</row>
    <row r="10" s="31" customFormat="1" ht="25.5" customHeight="1" spans="1:242">
      <c r="A10" s="43" t="s">
        <v>104</v>
      </c>
      <c r="B10" s="43" t="s">
        <v>130</v>
      </c>
      <c r="C10" s="43" t="s">
        <v>106</v>
      </c>
      <c r="D10" s="43" t="s">
        <v>107</v>
      </c>
      <c r="E10" s="43" t="s">
        <v>110</v>
      </c>
      <c r="F10" s="43" t="s">
        <v>111</v>
      </c>
      <c r="G10" s="42">
        <f t="shared" si="1"/>
        <v>300.4</v>
      </c>
      <c r="H10" s="42">
        <f t="shared" si="2"/>
        <v>300.4</v>
      </c>
      <c r="I10" s="47"/>
      <c r="J10" s="47">
        <v>300.4</v>
      </c>
      <c r="K10" s="42">
        <f t="shared" si="3"/>
        <v>0</v>
      </c>
      <c r="L10" s="42"/>
      <c r="M10" s="42"/>
      <c r="N10" s="42">
        <f t="shared" si="4"/>
        <v>0</v>
      </c>
      <c r="O10" s="42"/>
      <c r="P10" s="42"/>
      <c r="Q10" s="50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</row>
    <row r="11" s="31" customFormat="1" ht="25.5" customHeight="1" spans="1:242">
      <c r="A11" s="43" t="s">
        <v>104</v>
      </c>
      <c r="B11" s="43" t="s">
        <v>131</v>
      </c>
      <c r="C11" s="43" t="s">
        <v>106</v>
      </c>
      <c r="D11" s="43" t="s">
        <v>107</v>
      </c>
      <c r="E11" s="43" t="s">
        <v>110</v>
      </c>
      <c r="F11" s="43" t="s">
        <v>111</v>
      </c>
      <c r="G11" s="42">
        <f t="shared" si="1"/>
        <v>7458.42</v>
      </c>
      <c r="H11" s="42">
        <f t="shared" si="2"/>
        <v>7458.42</v>
      </c>
      <c r="I11" s="47"/>
      <c r="J11" s="47">
        <v>7458.42</v>
      </c>
      <c r="K11" s="42">
        <f t="shared" si="3"/>
        <v>0</v>
      </c>
      <c r="L11" s="42"/>
      <c r="M11" s="42"/>
      <c r="N11" s="42">
        <f t="shared" si="4"/>
        <v>0</v>
      </c>
      <c r="O11" s="42"/>
      <c r="P11" s="42"/>
      <c r="Q11" s="50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</row>
    <row r="12" s="31" customFormat="1" ht="25.5" customHeight="1" spans="1:242">
      <c r="A12" s="43" t="s">
        <v>104</v>
      </c>
      <c r="B12" s="43" t="s">
        <v>132</v>
      </c>
      <c r="C12" s="43" t="s">
        <v>106</v>
      </c>
      <c r="D12" s="43" t="s">
        <v>107</v>
      </c>
      <c r="E12" s="43" t="s">
        <v>107</v>
      </c>
      <c r="F12" s="43" t="s">
        <v>108</v>
      </c>
      <c r="G12" s="42">
        <f t="shared" si="1"/>
        <v>25000</v>
      </c>
      <c r="H12" s="42">
        <f t="shared" si="2"/>
        <v>25000</v>
      </c>
      <c r="I12" s="47"/>
      <c r="J12" s="47">
        <v>25000</v>
      </c>
      <c r="K12" s="42">
        <f t="shared" si="3"/>
        <v>0</v>
      </c>
      <c r="L12" s="42"/>
      <c r="M12" s="42"/>
      <c r="N12" s="42">
        <f t="shared" si="4"/>
        <v>0</v>
      </c>
      <c r="O12" s="42"/>
      <c r="P12" s="42"/>
      <c r="Q12" s="50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</row>
    <row r="13" s="31" customFormat="1" ht="25.5" customHeight="1" spans="1:242">
      <c r="A13" s="43" t="s">
        <v>104</v>
      </c>
      <c r="B13" s="43" t="s">
        <v>132</v>
      </c>
      <c r="C13" s="43" t="s">
        <v>106</v>
      </c>
      <c r="D13" s="43" t="s">
        <v>107</v>
      </c>
      <c r="E13" s="43" t="s">
        <v>107</v>
      </c>
      <c r="F13" s="43" t="s">
        <v>108</v>
      </c>
      <c r="G13" s="42">
        <f t="shared" si="1"/>
        <v>5337.7</v>
      </c>
      <c r="H13" s="42">
        <f t="shared" si="2"/>
        <v>5337.7</v>
      </c>
      <c r="I13" s="47"/>
      <c r="J13" s="47">
        <v>5337.7</v>
      </c>
      <c r="K13" s="42">
        <f t="shared" si="3"/>
        <v>0</v>
      </c>
      <c r="L13" s="42"/>
      <c r="M13" s="42"/>
      <c r="N13" s="42">
        <f t="shared" si="4"/>
        <v>0</v>
      </c>
      <c r="O13" s="42"/>
      <c r="P13" s="42"/>
      <c r="Q13" s="50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</row>
    <row r="14" s="31" customFormat="1" ht="25.5" customHeight="1" spans="1:242">
      <c r="A14" s="43" t="s">
        <v>104</v>
      </c>
      <c r="B14" s="43" t="s">
        <v>121</v>
      </c>
      <c r="C14" s="43" t="s">
        <v>106</v>
      </c>
      <c r="D14" s="43" t="s">
        <v>107</v>
      </c>
      <c r="E14" s="43" t="s">
        <v>110</v>
      </c>
      <c r="F14" s="43" t="s">
        <v>111</v>
      </c>
      <c r="G14" s="42">
        <f t="shared" si="1"/>
        <v>4300</v>
      </c>
      <c r="H14" s="42">
        <f t="shared" si="2"/>
        <v>4300</v>
      </c>
      <c r="I14" s="47"/>
      <c r="J14" s="47">
        <v>4300</v>
      </c>
      <c r="K14" s="42">
        <f t="shared" si="3"/>
        <v>0</v>
      </c>
      <c r="L14" s="42"/>
      <c r="M14" s="42"/>
      <c r="N14" s="42">
        <f t="shared" si="4"/>
        <v>0</v>
      </c>
      <c r="O14" s="42"/>
      <c r="P14" s="42"/>
      <c r="Q14" s="50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</row>
    <row r="15" s="31" customFormat="1" ht="25.5" customHeight="1" spans="1:242">
      <c r="A15" s="43" t="s">
        <v>104</v>
      </c>
      <c r="B15" s="43" t="s">
        <v>121</v>
      </c>
      <c r="C15" s="43" t="s">
        <v>106</v>
      </c>
      <c r="D15" s="43" t="s">
        <v>107</v>
      </c>
      <c r="E15" s="43" t="s">
        <v>110</v>
      </c>
      <c r="F15" s="43" t="s">
        <v>111</v>
      </c>
      <c r="G15" s="42">
        <f t="shared" si="1"/>
        <v>5759.5</v>
      </c>
      <c r="H15" s="42">
        <f t="shared" si="2"/>
        <v>5759.5</v>
      </c>
      <c r="I15" s="47"/>
      <c r="J15" s="47">
        <v>5759.5</v>
      </c>
      <c r="K15" s="42">
        <f t="shared" si="3"/>
        <v>0</v>
      </c>
      <c r="L15" s="42"/>
      <c r="M15" s="42"/>
      <c r="N15" s="42">
        <f t="shared" si="4"/>
        <v>0</v>
      </c>
      <c r="O15" s="42"/>
      <c r="P15" s="42"/>
      <c r="Q15" s="50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</row>
    <row r="16" s="31" customFormat="1" ht="25.5" customHeight="1" spans="1:242">
      <c r="A16" s="43" t="s">
        <v>104</v>
      </c>
      <c r="B16" s="43" t="s">
        <v>133</v>
      </c>
      <c r="C16" s="43" t="s">
        <v>106</v>
      </c>
      <c r="D16" s="43" t="s">
        <v>107</v>
      </c>
      <c r="E16" s="43" t="s">
        <v>107</v>
      </c>
      <c r="F16" s="43" t="s">
        <v>108</v>
      </c>
      <c r="G16" s="42">
        <f t="shared" si="1"/>
        <v>12340.92</v>
      </c>
      <c r="H16" s="42">
        <f t="shared" si="2"/>
        <v>12340.92</v>
      </c>
      <c r="I16" s="47"/>
      <c r="J16" s="47">
        <v>12340.92</v>
      </c>
      <c r="K16" s="42">
        <f t="shared" si="3"/>
        <v>0</v>
      </c>
      <c r="L16" s="42"/>
      <c r="M16" s="42"/>
      <c r="N16" s="42">
        <f t="shared" si="4"/>
        <v>0</v>
      </c>
      <c r="O16" s="42"/>
      <c r="P16" s="42"/>
      <c r="Q16" s="50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</row>
    <row r="17" s="31" customFormat="1" ht="25.5" customHeight="1" spans="1:242">
      <c r="A17" s="43" t="s">
        <v>104</v>
      </c>
      <c r="B17" s="43" t="s">
        <v>134</v>
      </c>
      <c r="C17" s="43" t="s">
        <v>106</v>
      </c>
      <c r="D17" s="43" t="s">
        <v>107</v>
      </c>
      <c r="E17" s="43" t="s">
        <v>107</v>
      </c>
      <c r="F17" s="43" t="s">
        <v>108</v>
      </c>
      <c r="G17" s="42">
        <f t="shared" si="1"/>
        <v>3104.81</v>
      </c>
      <c r="H17" s="42">
        <f t="shared" si="2"/>
        <v>3104.81</v>
      </c>
      <c r="I17" s="47"/>
      <c r="J17" s="47">
        <v>3104.81</v>
      </c>
      <c r="K17" s="42">
        <f t="shared" si="3"/>
        <v>0</v>
      </c>
      <c r="L17" s="42"/>
      <c r="M17" s="42"/>
      <c r="N17" s="42">
        <f t="shared" si="4"/>
        <v>0</v>
      </c>
      <c r="O17" s="42"/>
      <c r="P17" s="42"/>
      <c r="Q17" s="50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</row>
    <row r="18" s="31" customFormat="1" ht="25.5" customHeight="1" spans="1:242">
      <c r="A18" s="43" t="s">
        <v>104</v>
      </c>
      <c r="B18" s="43" t="s">
        <v>135</v>
      </c>
      <c r="C18" s="43" t="s">
        <v>106</v>
      </c>
      <c r="D18" s="43" t="s">
        <v>107</v>
      </c>
      <c r="E18" s="43" t="s">
        <v>107</v>
      </c>
      <c r="F18" s="43" t="s">
        <v>108</v>
      </c>
      <c r="G18" s="42">
        <f t="shared" si="1"/>
        <v>40334.63</v>
      </c>
      <c r="H18" s="42">
        <f t="shared" si="2"/>
        <v>40334.63</v>
      </c>
      <c r="I18" s="47"/>
      <c r="J18" s="47">
        <v>40334.63</v>
      </c>
      <c r="K18" s="42">
        <f t="shared" si="3"/>
        <v>0</v>
      </c>
      <c r="L18" s="42"/>
      <c r="M18" s="42"/>
      <c r="N18" s="42">
        <f t="shared" si="4"/>
        <v>0</v>
      </c>
      <c r="O18" s="42"/>
      <c r="P18" s="42"/>
      <c r="Q18" s="50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</row>
    <row r="19" s="31" customFormat="1" ht="25.5" customHeight="1" spans="1:242">
      <c r="A19" s="43" t="s">
        <v>104</v>
      </c>
      <c r="B19" s="43" t="s">
        <v>136</v>
      </c>
      <c r="C19" s="43" t="s">
        <v>106</v>
      </c>
      <c r="D19" s="43" t="s">
        <v>107</v>
      </c>
      <c r="E19" s="43" t="s">
        <v>107</v>
      </c>
      <c r="F19" s="43" t="s">
        <v>108</v>
      </c>
      <c r="G19" s="42">
        <f t="shared" si="1"/>
        <v>3087.15</v>
      </c>
      <c r="H19" s="42">
        <f t="shared" si="2"/>
        <v>3087.15</v>
      </c>
      <c r="I19" s="47"/>
      <c r="J19" s="47">
        <v>3087.15</v>
      </c>
      <c r="K19" s="42">
        <f t="shared" si="3"/>
        <v>0</v>
      </c>
      <c r="L19" s="42"/>
      <c r="M19" s="42"/>
      <c r="N19" s="42">
        <f t="shared" si="4"/>
        <v>0</v>
      </c>
      <c r="O19" s="42"/>
      <c r="P19" s="42"/>
      <c r="Q19" s="50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</row>
    <row r="20" s="31" customFormat="1" ht="25.5" customHeight="1" spans="1:242">
      <c r="A20" s="43" t="s">
        <v>104</v>
      </c>
      <c r="B20" s="43" t="s">
        <v>137</v>
      </c>
      <c r="C20" s="43" t="s">
        <v>106</v>
      </c>
      <c r="D20" s="43" t="s">
        <v>107</v>
      </c>
      <c r="E20" s="43" t="s">
        <v>107</v>
      </c>
      <c r="F20" s="43" t="s">
        <v>108</v>
      </c>
      <c r="G20" s="42">
        <f t="shared" si="1"/>
        <v>60511</v>
      </c>
      <c r="H20" s="42">
        <f t="shared" si="2"/>
        <v>60511</v>
      </c>
      <c r="I20" s="47"/>
      <c r="J20" s="47">
        <v>60511</v>
      </c>
      <c r="K20" s="42">
        <f t="shared" si="3"/>
        <v>0</v>
      </c>
      <c r="L20" s="42"/>
      <c r="M20" s="42"/>
      <c r="N20" s="42">
        <f t="shared" si="4"/>
        <v>0</v>
      </c>
      <c r="O20" s="42"/>
      <c r="P20" s="42"/>
      <c r="Q20" s="50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</row>
    <row r="21" s="31" customFormat="1" ht="25.5" customHeight="1" spans="1:242">
      <c r="A21" s="43" t="s">
        <v>104</v>
      </c>
      <c r="B21" s="43" t="s">
        <v>138</v>
      </c>
      <c r="C21" s="43" t="s">
        <v>106</v>
      </c>
      <c r="D21" s="43" t="s">
        <v>107</v>
      </c>
      <c r="E21" s="43" t="s">
        <v>107</v>
      </c>
      <c r="F21" s="43" t="s">
        <v>108</v>
      </c>
      <c r="G21" s="42">
        <f t="shared" si="1"/>
        <v>33055</v>
      </c>
      <c r="H21" s="42">
        <f t="shared" si="2"/>
        <v>33055</v>
      </c>
      <c r="I21" s="47"/>
      <c r="J21" s="47">
        <v>33055</v>
      </c>
      <c r="K21" s="42">
        <f t="shared" si="3"/>
        <v>0</v>
      </c>
      <c r="L21" s="42"/>
      <c r="M21" s="42"/>
      <c r="N21" s="42">
        <f t="shared" si="4"/>
        <v>0</v>
      </c>
      <c r="O21" s="42"/>
      <c r="P21" s="42"/>
      <c r="Q21" s="50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</row>
    <row r="22" s="31" customFormat="1" ht="25.5" customHeight="1" spans="1:242">
      <c r="A22" s="43" t="s">
        <v>104</v>
      </c>
      <c r="B22" s="43" t="s">
        <v>139</v>
      </c>
      <c r="C22" s="43" t="s">
        <v>106</v>
      </c>
      <c r="D22" s="43" t="s">
        <v>107</v>
      </c>
      <c r="E22" s="43" t="s">
        <v>107</v>
      </c>
      <c r="F22" s="43" t="s">
        <v>108</v>
      </c>
      <c r="G22" s="42">
        <f t="shared" si="1"/>
        <v>358.5</v>
      </c>
      <c r="H22" s="42">
        <f t="shared" si="2"/>
        <v>358.5</v>
      </c>
      <c r="I22" s="47"/>
      <c r="J22" s="47">
        <v>358.5</v>
      </c>
      <c r="K22" s="42">
        <f t="shared" si="3"/>
        <v>0</v>
      </c>
      <c r="L22" s="42"/>
      <c r="M22" s="42"/>
      <c r="N22" s="42">
        <f t="shared" si="4"/>
        <v>0</v>
      </c>
      <c r="O22" s="42"/>
      <c r="P22" s="42"/>
      <c r="Q22" s="50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</row>
    <row r="23" s="31" customFormat="1" ht="25.5" customHeight="1" spans="1:242">
      <c r="A23" s="43" t="s">
        <v>104</v>
      </c>
      <c r="B23" s="43" t="s">
        <v>137</v>
      </c>
      <c r="C23" s="43" t="s">
        <v>106</v>
      </c>
      <c r="D23" s="43" t="s">
        <v>107</v>
      </c>
      <c r="E23" s="43" t="s">
        <v>107</v>
      </c>
      <c r="F23" s="43" t="s">
        <v>108</v>
      </c>
      <c r="G23" s="42">
        <f t="shared" si="1"/>
        <v>13720.09</v>
      </c>
      <c r="H23" s="42">
        <f t="shared" si="2"/>
        <v>13720.09</v>
      </c>
      <c r="I23" s="47"/>
      <c r="J23" s="47">
        <v>13720.09</v>
      </c>
      <c r="K23" s="42">
        <f t="shared" si="3"/>
        <v>0</v>
      </c>
      <c r="L23" s="42"/>
      <c r="M23" s="42"/>
      <c r="N23" s="42">
        <f t="shared" si="4"/>
        <v>0</v>
      </c>
      <c r="O23" s="42"/>
      <c r="P23" s="42"/>
      <c r="Q23" s="50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</row>
    <row r="24" s="31" customFormat="1" ht="25.5" customHeight="1" spans="1:242">
      <c r="A24" s="43" t="s">
        <v>104</v>
      </c>
      <c r="B24" s="43" t="s">
        <v>135</v>
      </c>
      <c r="C24" s="43" t="s">
        <v>106</v>
      </c>
      <c r="D24" s="43" t="s">
        <v>107</v>
      </c>
      <c r="E24" s="43" t="s">
        <v>107</v>
      </c>
      <c r="F24" s="43" t="s">
        <v>108</v>
      </c>
      <c r="G24" s="42">
        <f t="shared" si="1"/>
        <v>713.41</v>
      </c>
      <c r="H24" s="42">
        <f t="shared" si="2"/>
        <v>713.41</v>
      </c>
      <c r="I24" s="47"/>
      <c r="J24" s="47">
        <v>713.41</v>
      </c>
      <c r="K24" s="42">
        <f t="shared" si="3"/>
        <v>0</v>
      </c>
      <c r="L24" s="42"/>
      <c r="M24" s="42"/>
      <c r="N24" s="42">
        <f t="shared" si="4"/>
        <v>0</v>
      </c>
      <c r="O24" s="42"/>
      <c r="P24" s="42"/>
      <c r="Q24" s="50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</row>
    <row r="25" s="31" customFormat="1" ht="25.5" customHeight="1" spans="1:242">
      <c r="A25" s="43" t="s">
        <v>104</v>
      </c>
      <c r="B25" s="43" t="s">
        <v>132</v>
      </c>
      <c r="C25" s="43" t="s">
        <v>106</v>
      </c>
      <c r="D25" s="43" t="s">
        <v>107</v>
      </c>
      <c r="E25" s="43" t="s">
        <v>107</v>
      </c>
      <c r="F25" s="43" t="s">
        <v>108</v>
      </c>
      <c r="G25" s="42">
        <f t="shared" si="1"/>
        <v>21369</v>
      </c>
      <c r="H25" s="42">
        <f t="shared" si="2"/>
        <v>21369</v>
      </c>
      <c r="I25" s="47"/>
      <c r="J25" s="47">
        <v>21369</v>
      </c>
      <c r="K25" s="42">
        <f t="shared" si="3"/>
        <v>0</v>
      </c>
      <c r="L25" s="42"/>
      <c r="M25" s="42"/>
      <c r="N25" s="42">
        <f t="shared" si="4"/>
        <v>0</v>
      </c>
      <c r="O25" s="42"/>
      <c r="P25" s="42"/>
      <c r="Q25" s="50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</row>
    <row r="26" s="31" customFormat="1" ht="25.5" customHeight="1" spans="1:242">
      <c r="A26" s="43" t="s">
        <v>104</v>
      </c>
      <c r="B26" s="43" t="s">
        <v>136</v>
      </c>
      <c r="C26" s="43" t="s">
        <v>106</v>
      </c>
      <c r="D26" s="43" t="s">
        <v>107</v>
      </c>
      <c r="E26" s="43" t="s">
        <v>107</v>
      </c>
      <c r="F26" s="43" t="s">
        <v>108</v>
      </c>
      <c r="G26" s="42">
        <f t="shared" si="1"/>
        <v>1818.2</v>
      </c>
      <c r="H26" s="42">
        <f t="shared" si="2"/>
        <v>1818.2</v>
      </c>
      <c r="I26" s="47"/>
      <c r="J26" s="47">
        <v>1818.2</v>
      </c>
      <c r="K26" s="42">
        <f t="shared" si="3"/>
        <v>0</v>
      </c>
      <c r="L26" s="42"/>
      <c r="M26" s="42"/>
      <c r="N26" s="42">
        <f t="shared" si="4"/>
        <v>0</v>
      </c>
      <c r="O26" s="42"/>
      <c r="P26" s="42"/>
      <c r="Q26" s="50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</row>
    <row r="27" s="33" customFormat="1" ht="25.5" customHeight="1" spans="1:17">
      <c r="A27" s="43" t="s">
        <v>104</v>
      </c>
      <c r="B27" s="43" t="s">
        <v>136</v>
      </c>
      <c r="C27" s="43" t="s">
        <v>106</v>
      </c>
      <c r="D27" s="43" t="s">
        <v>107</v>
      </c>
      <c r="E27" s="43" t="s">
        <v>107</v>
      </c>
      <c r="F27" s="43" t="s">
        <v>108</v>
      </c>
      <c r="G27" s="42">
        <f t="shared" si="1"/>
        <v>5014.1</v>
      </c>
      <c r="H27" s="42">
        <f t="shared" si="2"/>
        <v>5014.1</v>
      </c>
      <c r="I27" s="47"/>
      <c r="J27" s="47">
        <v>5014.1</v>
      </c>
      <c r="K27" s="42">
        <f t="shared" si="3"/>
        <v>0</v>
      </c>
      <c r="L27" s="42"/>
      <c r="M27" s="42"/>
      <c r="N27" s="42">
        <f t="shared" si="4"/>
        <v>0</v>
      </c>
      <c r="O27" s="42"/>
      <c r="P27" s="42"/>
      <c r="Q27" s="50"/>
    </row>
    <row r="28" s="31" customFormat="1" ht="25.5" customHeight="1" spans="1:242">
      <c r="A28" s="43" t="s">
        <v>104</v>
      </c>
      <c r="B28" s="43" t="s">
        <v>132</v>
      </c>
      <c r="C28" s="43" t="s">
        <v>106</v>
      </c>
      <c r="D28" s="43" t="s">
        <v>107</v>
      </c>
      <c r="E28" s="43" t="s">
        <v>107</v>
      </c>
      <c r="F28" s="43" t="s">
        <v>108</v>
      </c>
      <c r="G28" s="42">
        <f t="shared" si="1"/>
        <v>590</v>
      </c>
      <c r="H28" s="42">
        <f t="shared" si="2"/>
        <v>590</v>
      </c>
      <c r="I28" s="47"/>
      <c r="J28" s="47">
        <v>590</v>
      </c>
      <c r="K28" s="42">
        <f t="shared" si="3"/>
        <v>0</v>
      </c>
      <c r="L28" s="42"/>
      <c r="M28" s="42"/>
      <c r="N28" s="42">
        <f t="shared" si="4"/>
        <v>0</v>
      </c>
      <c r="O28" s="42"/>
      <c r="P28" s="42"/>
      <c r="Q28" s="50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</row>
    <row r="29" s="31" customFormat="1" ht="25.5" customHeight="1" spans="1:242">
      <c r="A29" s="43" t="s">
        <v>104</v>
      </c>
      <c r="B29" s="43" t="s">
        <v>132</v>
      </c>
      <c r="C29" s="43" t="s">
        <v>106</v>
      </c>
      <c r="D29" s="43" t="s">
        <v>107</v>
      </c>
      <c r="E29" s="43" t="s">
        <v>107</v>
      </c>
      <c r="F29" s="43" t="s">
        <v>108</v>
      </c>
      <c r="G29" s="42">
        <f t="shared" si="1"/>
        <v>37111.2</v>
      </c>
      <c r="H29" s="42">
        <f t="shared" si="2"/>
        <v>37111.2</v>
      </c>
      <c r="I29" s="47"/>
      <c r="J29" s="47">
        <v>37111.2</v>
      </c>
      <c r="K29" s="42">
        <f t="shared" si="3"/>
        <v>0</v>
      </c>
      <c r="L29" s="42"/>
      <c r="M29" s="42"/>
      <c r="N29" s="42">
        <f t="shared" si="4"/>
        <v>0</v>
      </c>
      <c r="O29" s="42"/>
      <c r="P29" s="42"/>
      <c r="Q29" s="50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</row>
    <row r="30" s="31" customFormat="1" ht="25.5" customHeight="1" spans="1:242">
      <c r="A30" s="43" t="s">
        <v>104</v>
      </c>
      <c r="B30" s="43" t="s">
        <v>140</v>
      </c>
      <c r="C30" s="43" t="s">
        <v>106</v>
      </c>
      <c r="D30" s="43" t="s">
        <v>107</v>
      </c>
      <c r="E30" s="43" t="s">
        <v>107</v>
      </c>
      <c r="F30" s="43" t="s">
        <v>108</v>
      </c>
      <c r="G30" s="42">
        <f t="shared" si="1"/>
        <v>90000</v>
      </c>
      <c r="H30" s="42">
        <f t="shared" si="2"/>
        <v>90000</v>
      </c>
      <c r="I30" s="47"/>
      <c r="J30" s="47">
        <v>90000</v>
      </c>
      <c r="K30" s="42">
        <f t="shared" si="3"/>
        <v>0</v>
      </c>
      <c r="L30" s="42"/>
      <c r="M30" s="42"/>
      <c r="N30" s="42">
        <f t="shared" si="4"/>
        <v>0</v>
      </c>
      <c r="O30" s="42"/>
      <c r="P30" s="42"/>
      <c r="Q30" s="50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</row>
    <row r="31" s="31" customFormat="1" ht="25.5" customHeight="1" spans="1:242">
      <c r="A31" s="43" t="s">
        <v>104</v>
      </c>
      <c r="B31" s="43" t="s">
        <v>121</v>
      </c>
      <c r="C31" s="43" t="s">
        <v>106</v>
      </c>
      <c r="D31" s="43" t="s">
        <v>107</v>
      </c>
      <c r="E31" s="43" t="s">
        <v>110</v>
      </c>
      <c r="F31" s="43" t="s">
        <v>111</v>
      </c>
      <c r="G31" s="42">
        <f t="shared" si="1"/>
        <v>16179</v>
      </c>
      <c r="H31" s="42">
        <f t="shared" si="2"/>
        <v>16179</v>
      </c>
      <c r="I31" s="47"/>
      <c r="J31" s="47">
        <v>16179</v>
      </c>
      <c r="K31" s="42">
        <f t="shared" si="3"/>
        <v>0</v>
      </c>
      <c r="L31" s="42"/>
      <c r="M31" s="42"/>
      <c r="N31" s="42">
        <f t="shared" si="4"/>
        <v>0</v>
      </c>
      <c r="O31" s="42"/>
      <c r="P31" s="42"/>
      <c r="Q31" s="50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</row>
    <row r="32" s="31" customFormat="1" ht="25.5" customHeight="1" spans="1:242">
      <c r="A32" s="43" t="s">
        <v>104</v>
      </c>
      <c r="B32" s="43" t="s">
        <v>121</v>
      </c>
      <c r="C32" s="43" t="s">
        <v>106</v>
      </c>
      <c r="D32" s="43" t="s">
        <v>107</v>
      </c>
      <c r="E32" s="43" t="s">
        <v>110</v>
      </c>
      <c r="F32" s="43" t="s">
        <v>111</v>
      </c>
      <c r="G32" s="42">
        <f t="shared" si="1"/>
        <v>30696.61</v>
      </c>
      <c r="H32" s="42">
        <f t="shared" si="2"/>
        <v>30696.61</v>
      </c>
      <c r="I32" s="47"/>
      <c r="J32" s="47">
        <v>30696.61</v>
      </c>
      <c r="K32" s="42">
        <f t="shared" si="3"/>
        <v>0</v>
      </c>
      <c r="L32" s="42"/>
      <c r="M32" s="42"/>
      <c r="N32" s="42">
        <f t="shared" si="4"/>
        <v>0</v>
      </c>
      <c r="O32" s="42"/>
      <c r="P32" s="42"/>
      <c r="Q32" s="50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</row>
    <row r="33" s="31" customFormat="1" ht="25.5" customHeight="1" spans="1:242">
      <c r="A33" s="43" t="s">
        <v>104</v>
      </c>
      <c r="B33" s="43" t="s">
        <v>121</v>
      </c>
      <c r="C33" s="43" t="s">
        <v>106</v>
      </c>
      <c r="D33" s="43" t="s">
        <v>107</v>
      </c>
      <c r="E33" s="43" t="s">
        <v>110</v>
      </c>
      <c r="F33" s="43" t="s">
        <v>111</v>
      </c>
      <c r="G33" s="42">
        <f t="shared" si="1"/>
        <v>74634.3</v>
      </c>
      <c r="H33" s="42">
        <f t="shared" si="2"/>
        <v>74634.3</v>
      </c>
      <c r="I33" s="47"/>
      <c r="J33" s="47">
        <v>74634.3</v>
      </c>
      <c r="K33" s="42">
        <f t="shared" si="3"/>
        <v>0</v>
      </c>
      <c r="L33" s="42"/>
      <c r="M33" s="42"/>
      <c r="N33" s="42">
        <f t="shared" si="4"/>
        <v>0</v>
      </c>
      <c r="O33" s="42"/>
      <c r="P33" s="42"/>
      <c r="Q33" s="50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</row>
    <row r="34" s="31" customFormat="1" ht="25.5" customHeight="1" spans="1:242">
      <c r="A34" s="43" t="s">
        <v>104</v>
      </c>
      <c r="B34" s="43" t="s">
        <v>121</v>
      </c>
      <c r="C34" s="43" t="s">
        <v>106</v>
      </c>
      <c r="D34" s="43" t="s">
        <v>107</v>
      </c>
      <c r="E34" s="43" t="s">
        <v>110</v>
      </c>
      <c r="F34" s="43" t="s">
        <v>111</v>
      </c>
      <c r="G34" s="42">
        <f t="shared" si="1"/>
        <v>1591</v>
      </c>
      <c r="H34" s="42">
        <f t="shared" si="2"/>
        <v>1591</v>
      </c>
      <c r="I34" s="47"/>
      <c r="J34" s="47">
        <v>1591</v>
      </c>
      <c r="K34" s="42">
        <f t="shared" si="3"/>
        <v>0</v>
      </c>
      <c r="L34" s="42"/>
      <c r="M34" s="42"/>
      <c r="N34" s="42">
        <f t="shared" si="4"/>
        <v>0</v>
      </c>
      <c r="O34" s="42"/>
      <c r="P34" s="42"/>
      <c r="Q34" s="50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</row>
    <row r="35" s="31" customFormat="1" ht="25.5" customHeight="1" spans="1:242">
      <c r="A35" s="43" t="s">
        <v>104</v>
      </c>
      <c r="B35" s="43" t="s">
        <v>134</v>
      </c>
      <c r="C35" s="43" t="s">
        <v>106</v>
      </c>
      <c r="D35" s="43" t="s">
        <v>107</v>
      </c>
      <c r="E35" s="43" t="s">
        <v>107</v>
      </c>
      <c r="F35" s="43" t="s">
        <v>108</v>
      </c>
      <c r="G35" s="42">
        <f t="shared" si="1"/>
        <v>52078.27</v>
      </c>
      <c r="H35" s="42">
        <f t="shared" si="2"/>
        <v>52078.27</v>
      </c>
      <c r="I35" s="42"/>
      <c r="J35" s="42">
        <v>52078.27</v>
      </c>
      <c r="K35" s="42">
        <f t="shared" si="3"/>
        <v>0</v>
      </c>
      <c r="L35" s="42"/>
      <c r="M35" s="42"/>
      <c r="N35" s="42">
        <f t="shared" si="4"/>
        <v>0</v>
      </c>
      <c r="O35" s="42"/>
      <c r="P35" s="48"/>
      <c r="Q35" s="50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</row>
    <row r="36" s="31" customFormat="1" ht="25.5" customHeight="1" spans="1:242">
      <c r="A36" s="43" t="s">
        <v>104</v>
      </c>
      <c r="B36" s="43" t="s">
        <v>121</v>
      </c>
      <c r="C36" s="43" t="s">
        <v>106</v>
      </c>
      <c r="D36" s="43" t="s">
        <v>107</v>
      </c>
      <c r="E36" s="43" t="s">
        <v>110</v>
      </c>
      <c r="F36" s="43" t="s">
        <v>111</v>
      </c>
      <c r="G36" s="42">
        <f t="shared" si="1"/>
        <v>25000</v>
      </c>
      <c r="H36" s="42">
        <f t="shared" si="2"/>
        <v>25000</v>
      </c>
      <c r="I36" s="42"/>
      <c r="J36" s="42">
        <v>25000</v>
      </c>
      <c r="K36" s="42">
        <f t="shared" si="3"/>
        <v>0</v>
      </c>
      <c r="L36" s="42"/>
      <c r="M36" s="42"/>
      <c r="N36" s="42">
        <f t="shared" si="4"/>
        <v>0</v>
      </c>
      <c r="O36" s="42"/>
      <c r="P36" s="48"/>
      <c r="Q36" s="50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</row>
    <row r="37" s="31" customFormat="1" ht="25.5" customHeight="1" spans="1:242">
      <c r="A37" s="43" t="s">
        <v>104</v>
      </c>
      <c r="B37" s="43" t="s">
        <v>132</v>
      </c>
      <c r="C37" s="43" t="s">
        <v>106</v>
      </c>
      <c r="D37" s="43" t="s">
        <v>107</v>
      </c>
      <c r="E37" s="43" t="s">
        <v>107</v>
      </c>
      <c r="F37" s="43" t="s">
        <v>108</v>
      </c>
      <c r="G37" s="42">
        <f t="shared" si="1"/>
        <v>14750</v>
      </c>
      <c r="H37" s="42">
        <f t="shared" si="2"/>
        <v>14750</v>
      </c>
      <c r="I37" s="42"/>
      <c r="J37" s="42">
        <v>14750</v>
      </c>
      <c r="K37" s="42">
        <f t="shared" si="3"/>
        <v>0</v>
      </c>
      <c r="L37" s="42"/>
      <c r="M37" s="42"/>
      <c r="N37" s="42">
        <f t="shared" si="4"/>
        <v>0</v>
      </c>
      <c r="O37" s="42"/>
      <c r="P37" s="42"/>
      <c r="Q37" s="50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</row>
    <row r="38" s="31" customFormat="1" ht="25.5" customHeight="1" spans="1:242">
      <c r="A38" s="43" t="s">
        <v>104</v>
      </c>
      <c r="B38" s="43" t="s">
        <v>134</v>
      </c>
      <c r="C38" s="43" t="s">
        <v>106</v>
      </c>
      <c r="D38" s="43" t="s">
        <v>107</v>
      </c>
      <c r="E38" s="43" t="s">
        <v>107</v>
      </c>
      <c r="F38" s="43" t="s">
        <v>108</v>
      </c>
      <c r="G38" s="42">
        <f t="shared" si="1"/>
        <v>24800</v>
      </c>
      <c r="H38" s="42">
        <f t="shared" ref="H38:H49" si="5">I38+J38</f>
        <v>24800</v>
      </c>
      <c r="I38" s="42"/>
      <c r="J38" s="42">
        <v>24800</v>
      </c>
      <c r="K38" s="42">
        <f t="shared" ref="K38:K49" si="6">L38+M38</f>
        <v>0</v>
      </c>
      <c r="L38" s="49"/>
      <c r="M38" s="49"/>
      <c r="N38" s="42">
        <f t="shared" si="4"/>
        <v>0</v>
      </c>
      <c r="O38" s="49"/>
      <c r="P38" s="49"/>
      <c r="Q38" s="49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</row>
    <row r="39" s="31" customFormat="1" ht="25.5" customHeight="1" spans="1:242">
      <c r="A39" s="43" t="s">
        <v>104</v>
      </c>
      <c r="B39" s="43" t="s">
        <v>129</v>
      </c>
      <c r="C39" s="43" t="s">
        <v>106</v>
      </c>
      <c r="D39" s="43" t="s">
        <v>107</v>
      </c>
      <c r="E39" s="43" t="s">
        <v>110</v>
      </c>
      <c r="F39" s="43" t="s">
        <v>111</v>
      </c>
      <c r="G39" s="42">
        <f t="shared" si="1"/>
        <v>16368</v>
      </c>
      <c r="H39" s="42">
        <f t="shared" si="5"/>
        <v>16368</v>
      </c>
      <c r="I39" s="42"/>
      <c r="J39" s="42">
        <v>16368</v>
      </c>
      <c r="K39" s="42">
        <f t="shared" si="6"/>
        <v>0</v>
      </c>
      <c r="L39" s="49"/>
      <c r="M39" s="49"/>
      <c r="N39" s="42">
        <f t="shared" si="4"/>
        <v>0</v>
      </c>
      <c r="O39" s="49"/>
      <c r="P39" s="49"/>
      <c r="Q39" s="49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</row>
    <row r="40" ht="25.5" customHeight="1" spans="1:17">
      <c r="A40" s="43" t="s">
        <v>104</v>
      </c>
      <c r="B40" s="43" t="s">
        <v>132</v>
      </c>
      <c r="C40" s="43" t="s">
        <v>106</v>
      </c>
      <c r="D40" s="43" t="s">
        <v>107</v>
      </c>
      <c r="E40" s="43" t="s">
        <v>141</v>
      </c>
      <c r="F40" s="43" t="s">
        <v>142</v>
      </c>
      <c r="G40" s="42">
        <f t="shared" si="1"/>
        <v>4000</v>
      </c>
      <c r="H40" s="42">
        <f t="shared" si="5"/>
        <v>4000</v>
      </c>
      <c r="I40" s="42"/>
      <c r="J40" s="42">
        <v>4000</v>
      </c>
      <c r="K40" s="42">
        <f t="shared" si="6"/>
        <v>0</v>
      </c>
      <c r="L40" s="49"/>
      <c r="M40" s="49"/>
      <c r="N40" s="42">
        <f t="shared" si="4"/>
        <v>0</v>
      </c>
      <c r="O40" s="49"/>
      <c r="P40" s="49"/>
      <c r="Q40" s="49"/>
    </row>
    <row r="41" ht="25.5" customHeight="1" spans="1:17">
      <c r="A41" s="43" t="s">
        <v>104</v>
      </c>
      <c r="B41" s="43" t="s">
        <v>132</v>
      </c>
      <c r="C41" s="43" t="s">
        <v>106</v>
      </c>
      <c r="D41" s="43" t="s">
        <v>107</v>
      </c>
      <c r="E41" s="43" t="s">
        <v>107</v>
      </c>
      <c r="F41" s="43" t="s">
        <v>108</v>
      </c>
      <c r="G41" s="42">
        <f t="shared" si="1"/>
        <v>319</v>
      </c>
      <c r="H41" s="42">
        <f t="shared" si="5"/>
        <v>319</v>
      </c>
      <c r="I41" s="42"/>
      <c r="J41" s="42">
        <v>319</v>
      </c>
      <c r="K41" s="42">
        <f t="shared" si="6"/>
        <v>0</v>
      </c>
      <c r="L41" s="49"/>
      <c r="M41" s="49"/>
      <c r="N41" s="42">
        <f t="shared" si="4"/>
        <v>0</v>
      </c>
      <c r="O41" s="49"/>
      <c r="P41" s="49"/>
      <c r="Q41" s="49"/>
    </row>
    <row r="42" ht="25.5" customHeight="1" spans="1:17">
      <c r="A42" s="43" t="s">
        <v>104</v>
      </c>
      <c r="B42" s="43" t="s">
        <v>132</v>
      </c>
      <c r="C42" s="43" t="s">
        <v>106</v>
      </c>
      <c r="D42" s="43" t="s">
        <v>107</v>
      </c>
      <c r="E42" s="43" t="s">
        <v>107</v>
      </c>
      <c r="F42" s="43" t="s">
        <v>108</v>
      </c>
      <c r="G42" s="42">
        <f t="shared" si="1"/>
        <v>56084</v>
      </c>
      <c r="H42" s="42">
        <f t="shared" si="5"/>
        <v>56084</v>
      </c>
      <c r="I42" s="42"/>
      <c r="J42" s="42">
        <v>56084</v>
      </c>
      <c r="K42" s="42">
        <f t="shared" si="6"/>
        <v>0</v>
      </c>
      <c r="L42" s="49"/>
      <c r="M42" s="49"/>
      <c r="N42" s="42">
        <f t="shared" si="4"/>
        <v>0</v>
      </c>
      <c r="O42" s="49"/>
      <c r="P42" s="49"/>
      <c r="Q42" s="49"/>
    </row>
    <row r="43" ht="25.5" customHeight="1" spans="1:17">
      <c r="A43" s="43" t="s">
        <v>104</v>
      </c>
      <c r="B43" s="43" t="s">
        <v>132</v>
      </c>
      <c r="C43" s="43" t="s">
        <v>106</v>
      </c>
      <c r="D43" s="43" t="s">
        <v>107</v>
      </c>
      <c r="E43" s="43" t="s">
        <v>107</v>
      </c>
      <c r="F43" s="43" t="s">
        <v>108</v>
      </c>
      <c r="G43" s="42">
        <f t="shared" si="1"/>
        <v>43615.45</v>
      </c>
      <c r="H43" s="42">
        <f t="shared" si="5"/>
        <v>43615.45</v>
      </c>
      <c r="I43" s="42"/>
      <c r="J43" s="42">
        <v>43615.45</v>
      </c>
      <c r="K43" s="42">
        <f t="shared" si="6"/>
        <v>0</v>
      </c>
      <c r="L43" s="49"/>
      <c r="M43" s="49"/>
      <c r="N43" s="42">
        <f t="shared" si="4"/>
        <v>0</v>
      </c>
      <c r="O43" s="49"/>
      <c r="P43" s="49"/>
      <c r="Q43" s="49"/>
    </row>
    <row r="44" ht="25.5" customHeight="1" spans="1:17">
      <c r="A44" s="43" t="s">
        <v>104</v>
      </c>
      <c r="B44" s="43" t="s">
        <v>126</v>
      </c>
      <c r="C44" s="43" t="s">
        <v>106</v>
      </c>
      <c r="D44" s="43" t="s">
        <v>107</v>
      </c>
      <c r="E44" s="43" t="s">
        <v>110</v>
      </c>
      <c r="F44" s="43" t="s">
        <v>111</v>
      </c>
      <c r="G44" s="42">
        <f t="shared" si="1"/>
        <v>88</v>
      </c>
      <c r="H44" s="42">
        <f t="shared" si="5"/>
        <v>88</v>
      </c>
      <c r="I44" s="42"/>
      <c r="J44" s="42">
        <v>88</v>
      </c>
      <c r="K44" s="42">
        <f t="shared" si="6"/>
        <v>0</v>
      </c>
      <c r="L44" s="49"/>
      <c r="M44" s="49"/>
      <c r="N44" s="42">
        <f t="shared" si="4"/>
        <v>0</v>
      </c>
      <c r="O44" s="49"/>
      <c r="P44" s="49"/>
      <c r="Q44" s="49"/>
    </row>
    <row r="45" ht="25.5" customHeight="1" spans="1:17">
      <c r="A45" s="43" t="s">
        <v>104</v>
      </c>
      <c r="B45" s="43" t="s">
        <v>132</v>
      </c>
      <c r="C45" s="43" t="s">
        <v>106</v>
      </c>
      <c r="D45" s="43" t="s">
        <v>107</v>
      </c>
      <c r="E45" s="43" t="s">
        <v>107</v>
      </c>
      <c r="F45" s="43" t="s">
        <v>108</v>
      </c>
      <c r="G45" s="42">
        <f t="shared" si="1"/>
        <v>18144.5</v>
      </c>
      <c r="H45" s="42">
        <f t="shared" si="5"/>
        <v>18144.5</v>
      </c>
      <c r="I45" s="42"/>
      <c r="J45" s="42">
        <v>18144.5</v>
      </c>
      <c r="K45" s="42">
        <f t="shared" si="6"/>
        <v>0</v>
      </c>
      <c r="L45" s="49"/>
      <c r="M45" s="49"/>
      <c r="N45" s="42">
        <f t="shared" si="4"/>
        <v>0</v>
      </c>
      <c r="O45" s="49"/>
      <c r="P45" s="49"/>
      <c r="Q45" s="49"/>
    </row>
    <row r="46" ht="25.5" customHeight="1" spans="1:17">
      <c r="A46" s="43" t="s">
        <v>104</v>
      </c>
      <c r="B46" s="43" t="s">
        <v>132</v>
      </c>
      <c r="C46" s="43" t="s">
        <v>106</v>
      </c>
      <c r="D46" s="43" t="s">
        <v>107</v>
      </c>
      <c r="E46" s="43" t="s">
        <v>107</v>
      </c>
      <c r="F46" s="43" t="s">
        <v>108</v>
      </c>
      <c r="G46" s="42">
        <f t="shared" si="1"/>
        <v>36684.56</v>
      </c>
      <c r="H46" s="42">
        <f t="shared" si="5"/>
        <v>36684.56</v>
      </c>
      <c r="I46" s="42"/>
      <c r="J46" s="42">
        <v>36684.56</v>
      </c>
      <c r="K46" s="42">
        <f t="shared" si="6"/>
        <v>0</v>
      </c>
      <c r="L46" s="49"/>
      <c r="M46" s="49"/>
      <c r="N46" s="42">
        <f t="shared" si="4"/>
        <v>0</v>
      </c>
      <c r="O46" s="49"/>
      <c r="P46" s="49"/>
      <c r="Q46" s="49"/>
    </row>
    <row r="47" ht="25.5" customHeight="1" spans="1:17">
      <c r="A47" s="43" t="s">
        <v>104</v>
      </c>
      <c r="B47" s="43" t="s">
        <v>128</v>
      </c>
      <c r="C47" s="43" t="s">
        <v>106</v>
      </c>
      <c r="D47" s="43" t="s">
        <v>107</v>
      </c>
      <c r="E47" s="43" t="s">
        <v>107</v>
      </c>
      <c r="F47" s="43" t="s">
        <v>108</v>
      </c>
      <c r="G47" s="42">
        <f t="shared" si="1"/>
        <v>67596.88</v>
      </c>
      <c r="H47" s="42">
        <f t="shared" si="5"/>
        <v>67596.88</v>
      </c>
      <c r="I47" s="42"/>
      <c r="J47" s="42">
        <v>67596.88</v>
      </c>
      <c r="K47" s="42">
        <f t="shared" si="6"/>
        <v>0</v>
      </c>
      <c r="L47" s="49"/>
      <c r="M47" s="49"/>
      <c r="N47" s="42">
        <f t="shared" si="4"/>
        <v>0</v>
      </c>
      <c r="O47" s="49"/>
      <c r="P47" s="49"/>
      <c r="Q47" s="49"/>
    </row>
    <row r="48" ht="25.5" customHeight="1" spans="1:17">
      <c r="A48" s="43" t="s">
        <v>104</v>
      </c>
      <c r="B48" s="43" t="s">
        <v>126</v>
      </c>
      <c r="C48" s="43" t="s">
        <v>106</v>
      </c>
      <c r="D48" s="43" t="s">
        <v>107</v>
      </c>
      <c r="E48" s="43" t="s">
        <v>110</v>
      </c>
      <c r="F48" s="43" t="s">
        <v>111</v>
      </c>
      <c r="G48" s="42">
        <f t="shared" si="1"/>
        <v>83450.83</v>
      </c>
      <c r="H48" s="42">
        <f t="shared" si="5"/>
        <v>83450.83</v>
      </c>
      <c r="I48" s="42"/>
      <c r="J48" s="42">
        <v>83450.83</v>
      </c>
      <c r="K48" s="42">
        <f t="shared" si="6"/>
        <v>0</v>
      </c>
      <c r="L48" s="49"/>
      <c r="M48" s="49"/>
      <c r="N48" s="42">
        <f t="shared" si="4"/>
        <v>0</v>
      </c>
      <c r="O48" s="49"/>
      <c r="P48" s="49"/>
      <c r="Q48" s="49"/>
    </row>
    <row r="49" ht="25.5" customHeight="1" spans="1:17">
      <c r="A49" s="43" t="s">
        <v>104</v>
      </c>
      <c r="B49" s="43" t="s">
        <v>143</v>
      </c>
      <c r="C49" s="43" t="s">
        <v>144</v>
      </c>
      <c r="D49" s="43" t="s">
        <v>145</v>
      </c>
      <c r="E49" s="43" t="s">
        <v>146</v>
      </c>
      <c r="F49" s="43" t="s">
        <v>147</v>
      </c>
      <c r="G49" s="42">
        <f t="shared" si="1"/>
        <v>15000</v>
      </c>
      <c r="H49" s="42">
        <f t="shared" si="5"/>
        <v>0</v>
      </c>
      <c r="I49" s="42"/>
      <c r="J49" s="42"/>
      <c r="K49" s="42">
        <f t="shared" si="6"/>
        <v>15000</v>
      </c>
      <c r="L49" s="49"/>
      <c r="M49" s="49">
        <v>15000</v>
      </c>
      <c r="N49" s="42">
        <f t="shared" si="4"/>
        <v>0</v>
      </c>
      <c r="O49" s="49"/>
      <c r="P49" s="49"/>
      <c r="Q49" s="49"/>
    </row>
  </sheetData>
  <mergeCells count="13">
    <mergeCell ref="A2:Q2"/>
    <mergeCell ref="C4:E4"/>
    <mergeCell ref="H4:J4"/>
    <mergeCell ref="K4:M4"/>
    <mergeCell ref="N4:P4"/>
    <mergeCell ref="A4:A6"/>
    <mergeCell ref="B4:B6"/>
    <mergeCell ref="C5:C6"/>
    <mergeCell ref="D5:D6"/>
    <mergeCell ref="E5:E6"/>
    <mergeCell ref="F4:F6"/>
    <mergeCell ref="G4:G5"/>
    <mergeCell ref="Q4:Q5"/>
  </mergeCells>
  <pageMargins left="0.747916666666667" right="0.747916666666667" top="0.393055555555556" bottom="0.471527777777778" header="0.196527777777778" footer="0.196527777777778"/>
  <pageSetup paperSize="9" scale="66" fitToHeight="8" orientation="landscape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22"/>
  <sheetViews>
    <sheetView workbookViewId="0">
      <selection activeCell="A1" sqref="A1"/>
    </sheetView>
  </sheetViews>
  <sheetFormatPr defaultColWidth="9" defaultRowHeight="13.5"/>
  <cols>
    <col min="3" max="3" width="9.875" customWidth="1"/>
    <col min="5" max="5" width="15.125" customWidth="1"/>
    <col min="9" max="9" width="12.5" customWidth="1"/>
    <col min="12" max="13" width="11.125" customWidth="1"/>
    <col min="18" max="18" width="11.875" customWidth="1"/>
  </cols>
  <sheetData>
    <row r="1" spans="1:1">
      <c r="A1" t="s">
        <v>261</v>
      </c>
    </row>
    <row r="2" ht="20.25" spans="1:19">
      <c r="A2" s="1" t="s">
        <v>262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4">
      <c r="A3" s="2"/>
      <c r="B3" s="3"/>
      <c r="C3" s="3"/>
      <c r="D3" s="3"/>
    </row>
    <row r="4" ht="20" customHeight="1" spans="1:19">
      <c r="A4" s="4" t="s">
        <v>79</v>
      </c>
      <c r="B4" s="4" t="s">
        <v>263</v>
      </c>
      <c r="C4" s="4" t="s">
        <v>264</v>
      </c>
      <c r="D4" s="4" t="s">
        <v>265</v>
      </c>
      <c r="E4" s="8" t="s">
        <v>266</v>
      </c>
      <c r="F4" s="8" t="s">
        <v>267</v>
      </c>
      <c r="G4" s="8" t="s">
        <v>268</v>
      </c>
      <c r="H4" s="8" t="s">
        <v>269</v>
      </c>
      <c r="I4" s="8" t="s">
        <v>270</v>
      </c>
      <c r="J4" s="8" t="s">
        <v>83</v>
      </c>
      <c r="K4" s="8" t="s">
        <v>271</v>
      </c>
      <c r="L4" s="8"/>
      <c r="M4" s="8"/>
      <c r="N4" s="8"/>
      <c r="O4" s="8" t="s">
        <v>272</v>
      </c>
      <c r="P4" s="8"/>
      <c r="Q4" s="8"/>
      <c r="R4" s="8" t="s">
        <v>273</v>
      </c>
      <c r="S4" s="8" t="s">
        <v>160</v>
      </c>
    </row>
    <row r="5" spans="1:19">
      <c r="A5" s="4"/>
      <c r="B5" s="4"/>
      <c r="C5" s="4"/>
      <c r="D5" s="4"/>
      <c r="E5" s="8"/>
      <c r="F5" s="8"/>
      <c r="G5" s="8"/>
      <c r="H5" s="8"/>
      <c r="I5" s="8"/>
      <c r="J5" s="8"/>
      <c r="K5" s="25" t="s">
        <v>274</v>
      </c>
      <c r="L5" s="26"/>
      <c r="M5" s="27"/>
      <c r="N5" s="28" t="s">
        <v>275</v>
      </c>
      <c r="O5" s="24" t="s">
        <v>85</v>
      </c>
      <c r="P5" s="24" t="s">
        <v>86</v>
      </c>
      <c r="Q5" s="24" t="s">
        <v>87</v>
      </c>
      <c r="R5" s="8"/>
      <c r="S5" s="8"/>
    </row>
    <row r="6" ht="24" spans="1:19">
      <c r="A6" s="4"/>
      <c r="B6" s="4"/>
      <c r="C6" s="4"/>
      <c r="D6" s="4"/>
      <c r="E6" s="8"/>
      <c r="F6" s="8"/>
      <c r="G6" s="8"/>
      <c r="H6" s="8"/>
      <c r="I6" s="8"/>
      <c r="J6" s="8"/>
      <c r="K6" s="24" t="s">
        <v>154</v>
      </c>
      <c r="L6" s="24" t="s">
        <v>155</v>
      </c>
      <c r="M6" s="24" t="s">
        <v>156</v>
      </c>
      <c r="N6" s="29"/>
      <c r="O6" s="24"/>
      <c r="P6" s="24"/>
      <c r="Q6" s="24"/>
      <c r="R6" s="8"/>
      <c r="S6" s="8"/>
    </row>
    <row r="7" spans="1:19">
      <c r="A7" s="15"/>
      <c r="B7" s="16"/>
      <c r="C7" s="16"/>
      <c r="D7" s="16"/>
      <c r="E7" s="17"/>
      <c r="F7" s="17"/>
      <c r="G7" s="17"/>
      <c r="H7" s="17"/>
      <c r="I7" s="17"/>
      <c r="J7" s="18">
        <f>K7+L7+N7+O7+P7+Q7+R7+M7</f>
        <v>0</v>
      </c>
      <c r="K7" s="17"/>
      <c r="L7" s="17"/>
      <c r="M7" s="17"/>
      <c r="N7" s="17"/>
      <c r="O7" s="17"/>
      <c r="P7" s="17"/>
      <c r="Q7" s="17"/>
      <c r="R7" s="17"/>
      <c r="S7" s="17"/>
    </row>
    <row r="8" spans="1:19">
      <c r="A8" s="19"/>
      <c r="B8" s="20"/>
      <c r="C8" s="20"/>
      <c r="D8" s="20"/>
      <c r="E8" s="17"/>
      <c r="F8" s="17"/>
      <c r="G8" s="17"/>
      <c r="H8" s="17"/>
      <c r="I8" s="17"/>
      <c r="J8" s="18">
        <f t="shared" ref="J8:J22" si="0">K8+L8+N8+O8+P8+Q8+R8+M8</f>
        <v>0</v>
      </c>
      <c r="K8" s="17"/>
      <c r="L8" s="17"/>
      <c r="M8" s="17"/>
      <c r="N8" s="17"/>
      <c r="O8" s="17"/>
      <c r="P8" s="17"/>
      <c r="Q8" s="17"/>
      <c r="R8" s="17"/>
      <c r="S8" s="17"/>
    </row>
    <row r="9" spans="1:19">
      <c r="A9" s="19"/>
      <c r="B9" s="20"/>
      <c r="C9" s="20"/>
      <c r="D9" s="20"/>
      <c r="E9" s="17"/>
      <c r="F9" s="17"/>
      <c r="G9" s="17"/>
      <c r="H9" s="17"/>
      <c r="I9" s="17"/>
      <c r="J9" s="18">
        <f t="shared" si="0"/>
        <v>0</v>
      </c>
      <c r="K9" s="17"/>
      <c r="L9" s="17"/>
      <c r="M9" s="17"/>
      <c r="N9" s="17"/>
      <c r="O9" s="17"/>
      <c r="P9" s="17"/>
      <c r="Q9" s="17"/>
      <c r="R9" s="17"/>
      <c r="S9" s="17"/>
    </row>
    <row r="10" spans="1:19">
      <c r="A10" s="19"/>
      <c r="B10" s="20"/>
      <c r="C10" s="20"/>
      <c r="D10" s="20"/>
      <c r="E10" s="17"/>
      <c r="F10" s="17"/>
      <c r="G10" s="17"/>
      <c r="H10" s="17"/>
      <c r="I10" s="17"/>
      <c r="J10" s="18">
        <f t="shared" si="0"/>
        <v>0</v>
      </c>
      <c r="K10" s="17"/>
      <c r="L10" s="17"/>
      <c r="M10" s="17"/>
      <c r="N10" s="17"/>
      <c r="O10" s="17"/>
      <c r="P10" s="17"/>
      <c r="Q10" s="17"/>
      <c r="R10" s="17"/>
      <c r="S10" s="17"/>
    </row>
    <row r="11" spans="1:19">
      <c r="A11" s="19"/>
      <c r="B11" s="20"/>
      <c r="C11" s="20"/>
      <c r="D11" s="20"/>
      <c r="E11" s="17"/>
      <c r="F11" s="17"/>
      <c r="G11" s="17"/>
      <c r="H11" s="17"/>
      <c r="I11" s="17"/>
      <c r="J11" s="18">
        <f t="shared" si="0"/>
        <v>0</v>
      </c>
      <c r="K11" s="17"/>
      <c r="L11" s="17"/>
      <c r="M11" s="17"/>
      <c r="N11" s="17"/>
      <c r="O11" s="17"/>
      <c r="P11" s="17"/>
      <c r="Q11" s="17"/>
      <c r="R11" s="17"/>
      <c r="S11" s="17"/>
    </row>
    <row r="12" spans="1:19">
      <c r="A12" s="19"/>
      <c r="B12" s="20"/>
      <c r="C12" s="20"/>
      <c r="D12" s="20"/>
      <c r="E12" s="17"/>
      <c r="F12" s="17"/>
      <c r="G12" s="17"/>
      <c r="H12" s="17"/>
      <c r="I12" s="17"/>
      <c r="J12" s="18">
        <f t="shared" si="0"/>
        <v>0</v>
      </c>
      <c r="K12" s="17"/>
      <c r="L12" s="17"/>
      <c r="M12" s="17"/>
      <c r="N12" s="17"/>
      <c r="O12" s="17"/>
      <c r="P12" s="17"/>
      <c r="Q12" s="17"/>
      <c r="R12" s="17"/>
      <c r="S12" s="17"/>
    </row>
    <row r="13" spans="1:19">
      <c r="A13" s="19"/>
      <c r="B13" s="20"/>
      <c r="C13" s="20"/>
      <c r="D13" s="20"/>
      <c r="E13" s="17"/>
      <c r="F13" s="17"/>
      <c r="G13" s="17"/>
      <c r="H13" s="17"/>
      <c r="I13" s="17"/>
      <c r="J13" s="18">
        <f t="shared" si="0"/>
        <v>0</v>
      </c>
      <c r="K13" s="17"/>
      <c r="L13" s="17"/>
      <c r="M13" s="17"/>
      <c r="N13" s="17"/>
      <c r="O13" s="17"/>
      <c r="P13" s="17"/>
      <c r="Q13" s="17"/>
      <c r="R13" s="17"/>
      <c r="S13" s="17"/>
    </row>
    <row r="14" spans="1:19">
      <c r="A14" s="19"/>
      <c r="B14" s="20"/>
      <c r="C14" s="20"/>
      <c r="D14" s="20"/>
      <c r="E14" s="17"/>
      <c r="F14" s="17"/>
      <c r="G14" s="17"/>
      <c r="H14" s="17"/>
      <c r="I14" s="17"/>
      <c r="J14" s="18">
        <f t="shared" si="0"/>
        <v>0</v>
      </c>
      <c r="K14" s="17"/>
      <c r="L14" s="17"/>
      <c r="M14" s="17"/>
      <c r="N14" s="17"/>
      <c r="O14" s="17"/>
      <c r="P14" s="17"/>
      <c r="Q14" s="17"/>
      <c r="R14" s="17"/>
      <c r="S14" s="17"/>
    </row>
    <row r="15" spans="1:19">
      <c r="A15" s="19"/>
      <c r="B15" s="20"/>
      <c r="C15" s="20"/>
      <c r="D15" s="20"/>
      <c r="E15" s="17"/>
      <c r="F15" s="17"/>
      <c r="G15" s="17"/>
      <c r="H15" s="17"/>
      <c r="I15" s="17"/>
      <c r="J15" s="18">
        <f t="shared" si="0"/>
        <v>0</v>
      </c>
      <c r="K15" s="17"/>
      <c r="L15" s="17"/>
      <c r="M15" s="17"/>
      <c r="N15" s="17"/>
      <c r="O15" s="17"/>
      <c r="P15" s="17"/>
      <c r="Q15" s="17"/>
      <c r="R15" s="17"/>
      <c r="S15" s="17"/>
    </row>
    <row r="16" spans="1:19">
      <c r="A16" s="15"/>
      <c r="B16" s="16"/>
      <c r="C16" s="16"/>
      <c r="D16" s="16"/>
      <c r="E16" s="17"/>
      <c r="F16" s="17"/>
      <c r="G16" s="17"/>
      <c r="H16" s="17"/>
      <c r="I16" s="17"/>
      <c r="J16" s="18">
        <f t="shared" si="0"/>
        <v>0</v>
      </c>
      <c r="K16" s="17"/>
      <c r="L16" s="17"/>
      <c r="M16" s="17"/>
      <c r="N16" s="17"/>
      <c r="O16" s="17"/>
      <c r="P16" s="17"/>
      <c r="Q16" s="17"/>
      <c r="R16" s="17"/>
      <c r="S16" s="17"/>
    </row>
    <row r="17" spans="1:19">
      <c r="A17" s="21"/>
      <c r="B17" s="21"/>
      <c r="C17" s="21"/>
      <c r="D17" s="21"/>
      <c r="E17" s="17"/>
      <c r="F17" s="17"/>
      <c r="G17" s="17"/>
      <c r="H17" s="17"/>
      <c r="I17" s="17"/>
      <c r="J17" s="18">
        <f t="shared" si="0"/>
        <v>0</v>
      </c>
      <c r="K17" s="17"/>
      <c r="L17" s="17"/>
      <c r="M17" s="17"/>
      <c r="N17" s="17"/>
      <c r="O17" s="17"/>
      <c r="P17" s="17"/>
      <c r="Q17" s="17"/>
      <c r="R17" s="17"/>
      <c r="S17" s="17"/>
    </row>
    <row r="18" spans="1:19">
      <c r="A18" s="21"/>
      <c r="B18" s="22"/>
      <c r="C18" s="22"/>
      <c r="D18" s="22"/>
      <c r="E18" s="17"/>
      <c r="F18" s="17"/>
      <c r="G18" s="17"/>
      <c r="H18" s="17"/>
      <c r="I18" s="17"/>
      <c r="J18" s="18">
        <f t="shared" si="0"/>
        <v>0</v>
      </c>
      <c r="K18" s="17"/>
      <c r="L18" s="17"/>
      <c r="M18" s="17"/>
      <c r="N18" s="17"/>
      <c r="O18" s="17"/>
      <c r="P18" s="17"/>
      <c r="Q18" s="17"/>
      <c r="R18" s="17"/>
      <c r="S18" s="17"/>
    </row>
    <row r="19" spans="1:19">
      <c r="A19" s="21"/>
      <c r="B19" s="22"/>
      <c r="C19" s="22"/>
      <c r="D19" s="22"/>
      <c r="E19" s="17"/>
      <c r="F19" s="17"/>
      <c r="G19" s="17"/>
      <c r="H19" s="17"/>
      <c r="I19" s="17"/>
      <c r="J19" s="18">
        <f t="shared" si="0"/>
        <v>0</v>
      </c>
      <c r="K19" s="17"/>
      <c r="L19" s="17"/>
      <c r="M19" s="17"/>
      <c r="N19" s="17"/>
      <c r="O19" s="17"/>
      <c r="P19" s="17"/>
      <c r="Q19" s="17"/>
      <c r="R19" s="17"/>
      <c r="S19" s="17"/>
    </row>
    <row r="20" spans="1:19">
      <c r="A20" s="21"/>
      <c r="B20" s="21"/>
      <c r="C20" s="21"/>
      <c r="D20" s="21"/>
      <c r="E20" s="17"/>
      <c r="F20" s="17"/>
      <c r="G20" s="17"/>
      <c r="H20" s="17"/>
      <c r="I20" s="17"/>
      <c r="J20" s="18">
        <f t="shared" si="0"/>
        <v>0</v>
      </c>
      <c r="K20" s="17"/>
      <c r="L20" s="17"/>
      <c r="M20" s="17"/>
      <c r="N20" s="17"/>
      <c r="O20" s="17"/>
      <c r="P20" s="17"/>
      <c r="Q20" s="17"/>
      <c r="R20" s="17"/>
      <c r="S20" s="17"/>
    </row>
    <row r="21" spans="1:19">
      <c r="A21" s="23"/>
      <c r="B21" s="23"/>
      <c r="C21" s="23"/>
      <c r="D21" s="23"/>
      <c r="E21" s="17"/>
      <c r="F21" s="17"/>
      <c r="G21" s="17"/>
      <c r="H21" s="17"/>
      <c r="I21" s="17"/>
      <c r="J21" s="18">
        <f t="shared" si="0"/>
        <v>0</v>
      </c>
      <c r="K21" s="17"/>
      <c r="L21" s="17"/>
      <c r="M21" s="17"/>
      <c r="N21" s="17"/>
      <c r="O21" s="17"/>
      <c r="P21" s="17"/>
      <c r="Q21" s="17"/>
      <c r="R21" s="17"/>
      <c r="S21" s="17"/>
    </row>
    <row r="22" spans="1:19">
      <c r="A22" s="23"/>
      <c r="B22" s="15"/>
      <c r="C22" s="15"/>
      <c r="D22" s="15"/>
      <c r="E22" s="17"/>
      <c r="F22" s="17"/>
      <c r="G22" s="17"/>
      <c r="H22" s="17"/>
      <c r="I22" s="17"/>
      <c r="J22" s="18">
        <f t="shared" si="0"/>
        <v>0</v>
      </c>
      <c r="K22" s="17"/>
      <c r="L22" s="17"/>
      <c r="M22" s="17"/>
      <c r="N22" s="17"/>
      <c r="O22" s="17"/>
      <c r="P22" s="17"/>
      <c r="Q22" s="17"/>
      <c r="R22" s="17"/>
      <c r="S22" s="17"/>
    </row>
  </sheetData>
  <mergeCells count="20">
    <mergeCell ref="A2:S2"/>
    <mergeCell ref="K4:N4"/>
    <mergeCell ref="O4:Q4"/>
    <mergeCell ref="K5:M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N5:N6"/>
    <mergeCell ref="O5:O6"/>
    <mergeCell ref="P5:P6"/>
    <mergeCell ref="Q5:Q6"/>
    <mergeCell ref="R4:R6"/>
    <mergeCell ref="S4:S6"/>
  </mergeCells>
  <pageMargins left="0.75" right="0.75" top="1" bottom="1" header="0.5" footer="0.5"/>
  <pageSetup paperSize="9" scale="7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22"/>
  <sheetViews>
    <sheetView workbookViewId="0">
      <selection activeCell="R13" sqref="R13"/>
    </sheetView>
  </sheetViews>
  <sheetFormatPr defaultColWidth="9" defaultRowHeight="13.5"/>
  <cols>
    <col min="6" max="6" width="12.25" customWidth="1"/>
    <col min="7" max="7" width="11.75" customWidth="1"/>
  </cols>
  <sheetData>
    <row r="1" spans="1:1">
      <c r="A1" t="s">
        <v>276</v>
      </c>
    </row>
    <row r="2" ht="20.25" spans="1:19">
      <c r="A2" s="1" t="s">
        <v>277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4">
      <c r="A3" s="2"/>
      <c r="B3" s="3"/>
      <c r="C3" s="3"/>
      <c r="D3" s="3"/>
    </row>
    <row r="4" ht="20" customHeight="1" spans="1:19">
      <c r="A4" s="4" t="s">
        <v>79</v>
      </c>
      <c r="B4" s="4" t="s">
        <v>263</v>
      </c>
      <c r="C4" s="4" t="s">
        <v>264</v>
      </c>
      <c r="D4" s="5" t="s">
        <v>278</v>
      </c>
      <c r="E4" s="6"/>
      <c r="F4" s="7"/>
      <c r="G4" s="8" t="s">
        <v>279</v>
      </c>
      <c r="H4" s="8" t="s">
        <v>83</v>
      </c>
      <c r="I4" s="8" t="s">
        <v>271</v>
      </c>
      <c r="J4" s="8"/>
      <c r="K4" s="8"/>
      <c r="L4" s="8"/>
      <c r="M4" s="8" t="s">
        <v>272</v>
      </c>
      <c r="N4" s="8"/>
      <c r="O4" s="8"/>
      <c r="P4" s="24" t="s">
        <v>273</v>
      </c>
      <c r="Q4" s="28" t="s">
        <v>280</v>
      </c>
      <c r="R4" s="28" t="s">
        <v>281</v>
      </c>
      <c r="S4" s="8" t="s">
        <v>160</v>
      </c>
    </row>
    <row r="5" spans="1:19">
      <c r="A5" s="4"/>
      <c r="B5" s="4"/>
      <c r="C5" s="4"/>
      <c r="D5" s="9" t="s">
        <v>282</v>
      </c>
      <c r="E5" s="10"/>
      <c r="F5" s="11" t="s">
        <v>283</v>
      </c>
      <c r="G5" s="8"/>
      <c r="H5" s="8"/>
      <c r="I5" s="25" t="s">
        <v>274</v>
      </c>
      <c r="J5" s="26"/>
      <c r="K5" s="27"/>
      <c r="L5" s="28" t="s">
        <v>275</v>
      </c>
      <c r="M5" s="24" t="s">
        <v>85</v>
      </c>
      <c r="N5" s="24" t="s">
        <v>86</v>
      </c>
      <c r="O5" s="24" t="s">
        <v>87</v>
      </c>
      <c r="P5" s="24"/>
      <c r="Q5" s="30"/>
      <c r="R5" s="30"/>
      <c r="S5" s="8"/>
    </row>
    <row r="6" ht="24" spans="1:19">
      <c r="A6" s="4"/>
      <c r="B6" s="4"/>
      <c r="C6" s="4"/>
      <c r="D6" s="12"/>
      <c r="E6" s="13"/>
      <c r="F6" s="14"/>
      <c r="G6" s="8"/>
      <c r="H6" s="8"/>
      <c r="I6" s="24" t="s">
        <v>154</v>
      </c>
      <c r="J6" s="24" t="s">
        <v>155</v>
      </c>
      <c r="K6" s="24" t="s">
        <v>156</v>
      </c>
      <c r="L6" s="29"/>
      <c r="M6" s="24"/>
      <c r="N6" s="24"/>
      <c r="O6" s="24"/>
      <c r="P6" s="24"/>
      <c r="Q6" s="29"/>
      <c r="R6" s="29"/>
      <c r="S6" s="8"/>
    </row>
    <row r="7" spans="1:19">
      <c r="A7" s="15"/>
      <c r="B7" s="16"/>
      <c r="C7" s="16"/>
      <c r="D7" s="16"/>
      <c r="E7" s="17"/>
      <c r="F7" s="17"/>
      <c r="G7" s="17"/>
      <c r="H7" s="18">
        <f>I7+J7+L7+M7+N7+O7+P7+K7</f>
        <v>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>
      <c r="A8" s="19"/>
      <c r="B8" s="20"/>
      <c r="C8" s="20"/>
      <c r="D8" s="20"/>
      <c r="E8" s="17"/>
      <c r="F8" s="17"/>
      <c r="G8" s="17"/>
      <c r="H8" s="18">
        <f t="shared" ref="H8:H22" si="0">I8+J8+L8+M8+N8+O8+P8+K8</f>
        <v>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>
      <c r="A9" s="19"/>
      <c r="B9" s="20"/>
      <c r="C9" s="20"/>
      <c r="D9" s="20"/>
      <c r="E9" s="17"/>
      <c r="F9" s="17"/>
      <c r="G9" s="17"/>
      <c r="H9" s="18">
        <f t="shared" si="0"/>
        <v>0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>
      <c r="A10" s="19"/>
      <c r="B10" s="20"/>
      <c r="C10" s="20"/>
      <c r="D10" s="20"/>
      <c r="E10" s="17"/>
      <c r="F10" s="17"/>
      <c r="G10" s="17"/>
      <c r="H10" s="18">
        <f t="shared" si="0"/>
        <v>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19">
      <c r="A11" s="19"/>
      <c r="B11" s="20"/>
      <c r="C11" s="20"/>
      <c r="D11" s="20"/>
      <c r="E11" s="17"/>
      <c r="F11" s="17"/>
      <c r="G11" s="17"/>
      <c r="H11" s="18">
        <f t="shared" si="0"/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>
      <c r="A12" s="19"/>
      <c r="B12" s="20"/>
      <c r="C12" s="20"/>
      <c r="D12" s="20"/>
      <c r="E12" s="17"/>
      <c r="F12" s="17"/>
      <c r="G12" s="17"/>
      <c r="H12" s="18">
        <f t="shared" si="0"/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>
      <c r="A13" s="19"/>
      <c r="B13" s="20"/>
      <c r="C13" s="20"/>
      <c r="D13" s="20"/>
      <c r="E13" s="17"/>
      <c r="F13" s="17"/>
      <c r="G13" s="17"/>
      <c r="H13" s="18">
        <f t="shared" si="0"/>
        <v>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>
      <c r="A14" s="19"/>
      <c r="B14" s="20"/>
      <c r="C14" s="20"/>
      <c r="D14" s="20"/>
      <c r="E14" s="17"/>
      <c r="F14" s="17"/>
      <c r="G14" s="17"/>
      <c r="H14" s="18">
        <f t="shared" si="0"/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>
      <c r="A15" s="19"/>
      <c r="B15" s="20"/>
      <c r="C15" s="20"/>
      <c r="D15" s="20"/>
      <c r="E15" s="17"/>
      <c r="F15" s="17"/>
      <c r="G15" s="17"/>
      <c r="H15" s="18">
        <f t="shared" si="0"/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>
      <c r="A16" s="15"/>
      <c r="B16" s="16"/>
      <c r="C16" s="16"/>
      <c r="D16" s="16"/>
      <c r="E16" s="17"/>
      <c r="F16" s="17"/>
      <c r="G16" s="17"/>
      <c r="H16" s="18">
        <f t="shared" si="0"/>
        <v>0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>
      <c r="A17" s="21"/>
      <c r="B17" s="21"/>
      <c r="C17" s="21"/>
      <c r="D17" s="21"/>
      <c r="E17" s="17"/>
      <c r="F17" s="17"/>
      <c r="G17" s="17"/>
      <c r="H17" s="18">
        <f t="shared" si="0"/>
        <v>0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>
      <c r="A18" s="21"/>
      <c r="B18" s="22"/>
      <c r="C18" s="22"/>
      <c r="D18" s="22"/>
      <c r="E18" s="17"/>
      <c r="F18" s="17"/>
      <c r="G18" s="17"/>
      <c r="H18" s="18">
        <f t="shared" si="0"/>
        <v>0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>
      <c r="A19" s="21"/>
      <c r="B19" s="22"/>
      <c r="C19" s="22"/>
      <c r="D19" s="22"/>
      <c r="E19" s="17"/>
      <c r="F19" s="17"/>
      <c r="G19" s="17"/>
      <c r="H19" s="18">
        <f t="shared" si="0"/>
        <v>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>
      <c r="A20" s="21"/>
      <c r="B20" s="21"/>
      <c r="C20" s="21"/>
      <c r="D20" s="21"/>
      <c r="E20" s="17"/>
      <c r="F20" s="17"/>
      <c r="G20" s="17"/>
      <c r="H20" s="18">
        <f t="shared" si="0"/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>
      <c r="A21" s="23"/>
      <c r="B21" s="23"/>
      <c r="C21" s="23"/>
      <c r="D21" s="23"/>
      <c r="E21" s="17"/>
      <c r="F21" s="17"/>
      <c r="G21" s="17"/>
      <c r="H21" s="18">
        <f t="shared" si="0"/>
        <v>0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>
      <c r="A22" s="23"/>
      <c r="B22" s="15"/>
      <c r="C22" s="15"/>
      <c r="D22" s="15"/>
      <c r="E22" s="17"/>
      <c r="F22" s="17"/>
      <c r="G22" s="17"/>
      <c r="H22" s="18">
        <f t="shared" si="0"/>
        <v>0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</sheetData>
  <mergeCells count="20">
    <mergeCell ref="A2:S2"/>
    <mergeCell ref="D4:F4"/>
    <mergeCell ref="I4:L4"/>
    <mergeCell ref="M4:O4"/>
    <mergeCell ref="I5:K5"/>
    <mergeCell ref="A4:A6"/>
    <mergeCell ref="B4:B6"/>
    <mergeCell ref="C4:C6"/>
    <mergeCell ref="F5:F6"/>
    <mergeCell ref="G4:G6"/>
    <mergeCell ref="H4:H6"/>
    <mergeCell ref="L5:L6"/>
    <mergeCell ref="M5:M6"/>
    <mergeCell ref="N5:N6"/>
    <mergeCell ref="O5:O6"/>
    <mergeCell ref="P4:P6"/>
    <mergeCell ref="Q4:Q6"/>
    <mergeCell ref="R4:R6"/>
    <mergeCell ref="S4:S6"/>
    <mergeCell ref="D5:E6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"/>
  <sheetViews>
    <sheetView workbookViewId="0">
      <selection activeCell="A1" sqref="A1"/>
    </sheetView>
  </sheetViews>
  <sheetFormatPr defaultColWidth="9" defaultRowHeight="14.25" outlineLevelRow="1" outlineLevelCol="4"/>
  <cols>
    <col min="1" max="1" width="106.133333333333" style="74" customWidth="1"/>
    <col min="2" max="16384" width="9" style="74"/>
  </cols>
  <sheetData>
    <row r="1" s="74" customFormat="1" ht="84" customHeight="1" spans="1:1">
      <c r="A1" s="207" t="str">
        <f>'表2 收入预算总表'!B7</f>
        <v>三穗县长吉镇中心小学</v>
      </c>
    </row>
    <row r="2" s="74" customFormat="1" ht="237" customHeight="1" spans="1:5">
      <c r="A2" s="207" t="s">
        <v>21</v>
      </c>
      <c r="E2" s="208"/>
    </row>
  </sheetData>
  <printOptions vertic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6"/>
  <sheetViews>
    <sheetView topLeftCell="A3" workbookViewId="0">
      <selection activeCell="E40" sqref="E40"/>
    </sheetView>
  </sheetViews>
  <sheetFormatPr defaultColWidth="6.88333333333333" defaultRowHeight="18" customHeight="1" outlineLevelCol="4"/>
  <cols>
    <col min="1" max="1" width="29.6666666666667" style="134" customWidth="1"/>
    <col min="2" max="2" width="17.5583333333333" style="134" customWidth="1"/>
    <col min="3" max="3" width="28" style="134" customWidth="1"/>
    <col min="4" max="4" width="18.5" style="134" customWidth="1"/>
    <col min="5" max="5" width="11.2166666666667" style="134" customWidth="1"/>
    <col min="6" max="149" width="6.775" style="134" customWidth="1"/>
    <col min="150" max="16384" width="6.88333333333333" style="134"/>
  </cols>
  <sheetData>
    <row r="1" customHeight="1" spans="1:5">
      <c r="A1" s="136" t="s">
        <v>3</v>
      </c>
      <c r="B1" s="137"/>
      <c r="C1" s="138"/>
      <c r="D1" s="137"/>
      <c r="E1" s="138"/>
    </row>
    <row r="2" ht="25.05" customHeight="1" spans="1:5">
      <c r="A2" s="139" t="s">
        <v>22</v>
      </c>
      <c r="B2" s="139"/>
      <c r="C2" s="139"/>
      <c r="D2" s="139"/>
      <c r="E2" s="138"/>
    </row>
    <row r="3" customHeight="1" spans="1:5">
      <c r="A3" s="138" t="s">
        <v>23</v>
      </c>
      <c r="B3" s="141"/>
      <c r="C3" s="138"/>
      <c r="D3" s="137" t="s">
        <v>24</v>
      </c>
      <c r="E3" s="138"/>
    </row>
    <row r="4" customHeight="1" spans="1:5">
      <c r="A4" s="142" t="s">
        <v>25</v>
      </c>
      <c r="B4" s="143"/>
      <c r="C4" s="189" t="s">
        <v>26</v>
      </c>
      <c r="D4" s="190"/>
      <c r="E4" s="138"/>
    </row>
    <row r="5" customHeight="1" spans="1:5">
      <c r="A5" s="146" t="s">
        <v>27</v>
      </c>
      <c r="B5" s="191" t="s">
        <v>28</v>
      </c>
      <c r="C5" s="146" t="s">
        <v>29</v>
      </c>
      <c r="D5" s="191" t="s">
        <v>28</v>
      </c>
      <c r="E5" s="138"/>
    </row>
    <row r="6" customHeight="1" spans="1:5">
      <c r="A6" s="152" t="s">
        <v>30</v>
      </c>
      <c r="B6" s="192">
        <f>SUM(B7:B14)</f>
        <v>14622794.472</v>
      </c>
      <c r="C6" s="193" t="s">
        <v>31</v>
      </c>
      <c r="D6" s="194">
        <f>SUMIF('表3 支出预算总表'!$C$7:$C$1006,201,'表3 支出预算总表'!$G$7:$G$1006)</f>
        <v>0</v>
      </c>
      <c r="E6" s="138"/>
    </row>
    <row r="7" customHeight="1" spans="1:5">
      <c r="A7" s="155" t="s">
        <v>32</v>
      </c>
      <c r="B7" s="194">
        <f>'表2 收入预算总表'!J6</f>
        <v>14622794.472</v>
      </c>
      <c r="C7" s="193" t="s">
        <v>33</v>
      </c>
      <c r="D7" s="194">
        <f>SUMIF('表3 支出预算总表'!$C$7:$C$1006,202,'表3 支出预算总表'!$G$7:$G$1006)</f>
        <v>0</v>
      </c>
      <c r="E7" s="138"/>
    </row>
    <row r="8" customHeight="1" spans="1:5">
      <c r="A8" s="156" t="s">
        <v>34</v>
      </c>
      <c r="B8" s="194">
        <f>'表2 收入预算总表'!K6</f>
        <v>0</v>
      </c>
      <c r="C8" s="138" t="s">
        <v>35</v>
      </c>
      <c r="D8" s="194">
        <f>SUMIF('表3 支出预算总表'!$C$7:$C$1006,203,'表3 支出预算总表'!$G$7:$G$1006)</f>
        <v>0</v>
      </c>
      <c r="E8" s="138"/>
    </row>
    <row r="9" customHeight="1" spans="1:5">
      <c r="A9" s="156" t="s">
        <v>36</v>
      </c>
      <c r="B9" s="194">
        <f>'表2 收入预算总表'!L6</f>
        <v>0</v>
      </c>
      <c r="C9" s="193" t="s">
        <v>37</v>
      </c>
      <c r="D9" s="194">
        <f>SUMIF('表3 支出预算总表'!$C$7:$C$1006,204,'表3 支出预算总表'!$G$7:$G$1006)</f>
        <v>0</v>
      </c>
      <c r="E9" s="138"/>
    </row>
    <row r="10" customHeight="1" spans="1:5">
      <c r="A10" s="158"/>
      <c r="B10" s="194"/>
      <c r="C10" s="193" t="s">
        <v>38</v>
      </c>
      <c r="D10" s="194">
        <f>SUMIF('表3 支出预算总表'!$C$7:$C$1006,205,'表3 支出预算总表'!$G$7:$G$1006)</f>
        <v>15640799.642</v>
      </c>
      <c r="E10" s="138"/>
    </row>
    <row r="11" customHeight="1" spans="1:5">
      <c r="A11" s="158"/>
      <c r="B11" s="194"/>
      <c r="C11" s="193" t="s">
        <v>39</v>
      </c>
      <c r="D11" s="194">
        <f>SUMIF('表3 支出预算总表'!$C$7:$C$1006,206,'表3 支出预算总表'!$G$7:$G$1006)</f>
        <v>0</v>
      </c>
      <c r="E11" s="138"/>
    </row>
    <row r="12" customHeight="1" spans="1:5">
      <c r="A12" s="158"/>
      <c r="B12" s="194"/>
      <c r="C12" s="193" t="s">
        <v>40</v>
      </c>
      <c r="D12" s="194">
        <f>SUMIF('表3 支出预算总表'!$C$7:$C$1006,207,'表3 支出预算总表'!$G$7:$G$1006)</f>
        <v>0</v>
      </c>
      <c r="E12" s="138"/>
    </row>
    <row r="13" customHeight="1" spans="1:5">
      <c r="A13" s="158"/>
      <c r="B13" s="195"/>
      <c r="C13" s="193" t="s">
        <v>41</v>
      </c>
      <c r="D13" s="194">
        <f>SUMIF('表3 支出预算总表'!$C$7:$C$1006,208,'表3 支出预算总表'!$G$7:$G$1006)</f>
        <v>0</v>
      </c>
      <c r="E13" s="138"/>
    </row>
    <row r="14" customHeight="1" spans="1:5">
      <c r="A14" s="156"/>
      <c r="B14" s="194"/>
      <c r="C14" s="193" t="s">
        <v>42</v>
      </c>
      <c r="D14" s="194">
        <f>SUMIF('表3 支出预算总表'!$C$7:$C$1006,210,'表3 支出预算总表'!$G$7:$G$1006)</f>
        <v>0</v>
      </c>
      <c r="E14" s="138"/>
    </row>
    <row r="15" customHeight="1" spans="1:5">
      <c r="A15" s="196" t="s">
        <v>43</v>
      </c>
      <c r="B15" s="192">
        <f>'表2 收入预算总表'!M6</f>
        <v>0</v>
      </c>
      <c r="C15" s="193" t="s">
        <v>44</v>
      </c>
      <c r="D15" s="194">
        <f>SUMIF('表3 支出预算总表'!$C$7:$C$1006,211,'表3 支出预算总表'!$G$7:$G$1006)</f>
        <v>0</v>
      </c>
      <c r="E15" s="138"/>
    </row>
    <row r="16" customHeight="1" spans="1:5">
      <c r="A16" s="196" t="s">
        <v>45</v>
      </c>
      <c r="B16" s="192">
        <f>'表2 收入预算总表'!N6</f>
        <v>0</v>
      </c>
      <c r="C16" s="193" t="s">
        <v>46</v>
      </c>
      <c r="D16" s="194">
        <f>SUMIF('表3 支出预算总表'!$C$7:$C$1006,212,'表3 支出预算总表'!$G$7:$G$1006)</f>
        <v>0</v>
      </c>
      <c r="E16" s="138"/>
    </row>
    <row r="17" customHeight="1" spans="1:5">
      <c r="A17" s="196" t="s">
        <v>47</v>
      </c>
      <c r="B17" s="192">
        <f>'表2 收入预算总表'!O6</f>
        <v>0</v>
      </c>
      <c r="C17" s="193" t="s">
        <v>48</v>
      </c>
      <c r="D17" s="194">
        <f>SUMIF('表3 支出预算总表'!$C$7:$C$1006,213,'表3 支出预算总表'!$G$7:$G$1006)</f>
        <v>0</v>
      </c>
      <c r="E17" s="138"/>
    </row>
    <row r="18" customHeight="1" spans="1:5">
      <c r="A18" s="196" t="s">
        <v>49</v>
      </c>
      <c r="B18" s="192">
        <f>'表2 收入预算总表'!P6</f>
        <v>0</v>
      </c>
      <c r="C18" s="193" t="s">
        <v>50</v>
      </c>
      <c r="D18" s="194">
        <f>SUMIF('表3 支出预算总表'!$C$7:$C$1006,214,'表3 支出预算总表'!$G$7:$G$1006)</f>
        <v>0</v>
      </c>
      <c r="E18" s="138"/>
    </row>
    <row r="19" customHeight="1" spans="1:5">
      <c r="A19" s="196" t="s">
        <v>51</v>
      </c>
      <c r="B19" s="192">
        <f>'表2 收入预算总表'!Q6</f>
        <v>0</v>
      </c>
      <c r="C19" s="193" t="s">
        <v>52</v>
      </c>
      <c r="D19" s="194">
        <f>SUMIF('表3 支出预算总表'!$C$7:$C$1006,215,'表3 支出预算总表'!$G$7:$G$1006)</f>
        <v>0</v>
      </c>
      <c r="E19" s="138"/>
    </row>
    <row r="20" customHeight="1" spans="1:5">
      <c r="A20" s="196" t="s">
        <v>53</v>
      </c>
      <c r="B20" s="192">
        <f>'表2 收入预算总表'!R6</f>
        <v>0</v>
      </c>
      <c r="C20" s="197" t="s">
        <v>54</v>
      </c>
      <c r="D20" s="194">
        <f>SUMIF('表3 支出预算总表'!$C$7:$C$1006,216,'表3 支出预算总表'!$G$7:$G$1006)</f>
        <v>0</v>
      </c>
      <c r="E20" s="138"/>
    </row>
    <row r="21" customHeight="1" spans="1:5">
      <c r="A21" s="158"/>
      <c r="B21" s="198"/>
      <c r="C21" s="197" t="s">
        <v>55</v>
      </c>
      <c r="D21" s="194">
        <f>SUMIF('表3 支出预算总表'!$C$7:$C$1006,217,'表3 支出预算总表'!$G$7:$G$1006)</f>
        <v>0</v>
      </c>
      <c r="E21" s="138"/>
    </row>
    <row r="22" customHeight="1" spans="1:5">
      <c r="A22" s="161"/>
      <c r="B22" s="154"/>
      <c r="C22" s="199" t="s">
        <v>56</v>
      </c>
      <c r="D22" s="194">
        <f>SUMIF('表3 支出预算总表'!$C$7:$C$1006,219,'表3 支出预算总表'!$G$7:$G$1006)</f>
        <v>0</v>
      </c>
      <c r="E22" s="138"/>
    </row>
    <row r="23" ht="19" customHeight="1" spans="1:5">
      <c r="A23" s="161"/>
      <c r="B23" s="154"/>
      <c r="C23" s="199" t="s">
        <v>57</v>
      </c>
      <c r="D23" s="194">
        <f>SUMIF('表3 支出预算总表'!$C$7:$C$1006,220,'表3 支出预算总表'!$G$7:$G$1006)</f>
        <v>0</v>
      </c>
      <c r="E23" s="138"/>
    </row>
    <row r="24" customHeight="1" spans="1:5">
      <c r="A24" s="161"/>
      <c r="B24" s="154"/>
      <c r="C24" s="199" t="s">
        <v>58</v>
      </c>
      <c r="D24" s="194">
        <f>SUMIF('表3 支出预算总表'!$C$7:$C$1006,221,'表3 支出预算总表'!$G$7:$G$1006)</f>
        <v>0</v>
      </c>
      <c r="E24" s="138"/>
    </row>
    <row r="25" customHeight="1" spans="1:5">
      <c r="A25" s="161"/>
      <c r="B25" s="154"/>
      <c r="C25" s="199" t="s">
        <v>59</v>
      </c>
      <c r="D25" s="194">
        <f>SUMIF('表3 支出预算总表'!$C$7:$C$1006,222,'表3 支出预算总表'!$G$7:$G$1006)</f>
        <v>0</v>
      </c>
      <c r="E25" s="138"/>
    </row>
    <row r="26" customHeight="1" spans="1:5">
      <c r="A26" s="161"/>
      <c r="B26" s="154"/>
      <c r="C26" s="199" t="s">
        <v>60</v>
      </c>
      <c r="D26" s="194">
        <f>SUMIF('表3 支出预算总表'!$C$7:$C$1006,224,'表3 支出预算总表'!$G$7:$G$1006)</f>
        <v>0</v>
      </c>
      <c r="E26" s="138"/>
    </row>
    <row r="27" customHeight="1" spans="1:5">
      <c r="A27" s="161"/>
      <c r="B27" s="154"/>
      <c r="C27" s="199" t="s">
        <v>61</v>
      </c>
      <c r="D27" s="194">
        <f>SUMIF('表3 支出预算总表'!$C$7:$C$1006,229,'表3 支出预算总表'!$G$7:$G$1006)</f>
        <v>15000</v>
      </c>
      <c r="E27" s="138"/>
    </row>
    <row r="28" customHeight="1" spans="1:5">
      <c r="A28" s="161"/>
      <c r="B28" s="194"/>
      <c r="C28" s="199" t="s">
        <v>62</v>
      </c>
      <c r="D28" s="194">
        <f>SUMIF('表3 支出预算总表'!$C$7:$C$1006,231,'表3 支出预算总表'!$G$7:$G$1006)</f>
        <v>0</v>
      </c>
      <c r="E28" s="138"/>
    </row>
    <row r="29" customHeight="1" spans="1:5">
      <c r="A29" s="161"/>
      <c r="B29" s="194"/>
      <c r="C29" s="199" t="s">
        <v>63</v>
      </c>
      <c r="D29" s="194">
        <f>SUMIF('表3 支出预算总表'!$C$7:$C$1006,232,'表3 支出预算总表'!$G$7:$G$1006)</f>
        <v>0</v>
      </c>
      <c r="E29" s="138"/>
    </row>
    <row r="30" customHeight="1" spans="1:5">
      <c r="A30" s="161"/>
      <c r="B30" s="194"/>
      <c r="C30" s="199" t="s">
        <v>64</v>
      </c>
      <c r="D30" s="194">
        <f>SUMIF('表3 支出预算总表'!$C$7:$C$1006,233,'表3 支出预算总表'!$G$7:$G$1006)</f>
        <v>0</v>
      </c>
      <c r="E30" s="138"/>
    </row>
    <row r="31" customHeight="1" spans="1:5">
      <c r="A31" s="161"/>
      <c r="B31" s="194"/>
      <c r="C31" s="163" t="s">
        <v>65</v>
      </c>
      <c r="D31" s="194">
        <f>SUMIF('表3 支出预算总表'!$C$7:$C$1006,234,'表3 支出预算总表'!$G$7:$G$1006)</f>
        <v>0</v>
      </c>
      <c r="E31" s="138"/>
    </row>
    <row r="32" customHeight="1" spans="1:5">
      <c r="A32" s="161"/>
      <c r="B32" s="194"/>
      <c r="C32" s="163" t="s">
        <v>66</v>
      </c>
      <c r="D32" s="194">
        <f>SUMIF('表3 支出预算总表'!$C$7:$C$1006,223,'表3 支出预算总表'!$G$7:$G$1006)</f>
        <v>0</v>
      </c>
      <c r="E32" s="138"/>
    </row>
    <row r="33" customHeight="1" spans="1:5">
      <c r="A33" s="167" t="s">
        <v>67</v>
      </c>
      <c r="B33" s="192">
        <f>SUM(B6,B15:B20)</f>
        <v>14622794.472</v>
      </c>
      <c r="C33" s="200" t="s">
        <v>68</v>
      </c>
      <c r="D33" s="153">
        <f>SUM(D6:D32)</f>
        <v>15655799.642</v>
      </c>
      <c r="E33" s="138"/>
    </row>
    <row r="34" customHeight="1" spans="1:5">
      <c r="A34" s="201"/>
      <c r="B34" s="154"/>
      <c r="C34" s="202" t="s">
        <v>69</v>
      </c>
      <c r="D34" s="154"/>
      <c r="E34" s="138"/>
    </row>
    <row r="35" customHeight="1" spans="1:5">
      <c r="A35" s="203" t="s">
        <v>70</v>
      </c>
      <c r="B35" s="192">
        <f>SUM(B36:B39)</f>
        <v>1033005.17</v>
      </c>
      <c r="C35" s="161"/>
      <c r="D35" s="154"/>
      <c r="E35" s="138"/>
    </row>
    <row r="36" customHeight="1" spans="1:5">
      <c r="A36" s="201" t="s">
        <v>71</v>
      </c>
      <c r="B36" s="194">
        <f>'表2 收入预算总表'!S6</f>
        <v>1018005.17</v>
      </c>
      <c r="C36" s="161"/>
      <c r="D36" s="154"/>
      <c r="E36" s="204"/>
    </row>
    <row r="37" customHeight="1" spans="1:5">
      <c r="A37" s="201" t="s">
        <v>72</v>
      </c>
      <c r="B37" s="194">
        <f>'表2 收入预算总表'!T6</f>
        <v>15000</v>
      </c>
      <c r="C37" s="161"/>
      <c r="D37" s="154"/>
      <c r="E37" s="138"/>
    </row>
    <row r="38" customHeight="1" spans="1:5">
      <c r="A38" s="201" t="s">
        <v>73</v>
      </c>
      <c r="B38" s="194">
        <f>'表2 收入预算总表'!U6</f>
        <v>0</v>
      </c>
      <c r="C38" s="161"/>
      <c r="D38" s="154"/>
      <c r="E38" s="138"/>
    </row>
    <row r="39" customHeight="1" spans="1:5">
      <c r="A39" s="201" t="s">
        <v>74</v>
      </c>
      <c r="B39" s="154">
        <f>'表2 收入预算总表'!V6</f>
        <v>0</v>
      </c>
      <c r="C39" s="161"/>
      <c r="D39" s="154"/>
      <c r="E39" s="138"/>
    </row>
    <row r="40" customHeight="1" spans="1:5">
      <c r="A40" s="167" t="s">
        <v>75</v>
      </c>
      <c r="B40" s="205">
        <f>SUM(B33:B35)</f>
        <v>15655799.642</v>
      </c>
      <c r="C40" s="206" t="s">
        <v>76</v>
      </c>
      <c r="D40" s="153">
        <f>SUM(D33:D34)</f>
        <v>15655799.642</v>
      </c>
      <c r="E40" s="138"/>
    </row>
    <row r="43" customHeight="1" spans="1:5">
      <c r="A43" s="138"/>
      <c r="B43" s="138"/>
      <c r="C43" s="138"/>
      <c r="D43" s="138"/>
      <c r="E43" s="138"/>
    </row>
    <row r="46" customHeight="1" spans="1:5">
      <c r="A46" s="138"/>
      <c r="B46" s="138"/>
      <c r="C46" s="138"/>
      <c r="D46" s="138"/>
      <c r="E46" s="138"/>
    </row>
  </sheetData>
  <mergeCells count="2">
    <mergeCell ref="A2:D2"/>
    <mergeCell ref="C4:D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82"/>
  <sheetViews>
    <sheetView view="pageBreakPreview" zoomScale="85" zoomScaleNormal="100" zoomScaleSheetLayoutView="85" topLeftCell="G1" workbookViewId="0">
      <selection activeCell="S40" sqref="S40"/>
    </sheetView>
  </sheetViews>
  <sheetFormatPr defaultColWidth="6.88333333333333" defaultRowHeight="12"/>
  <cols>
    <col min="1" max="2" width="13.8833333333333" style="3" customWidth="1"/>
    <col min="3" max="3" width="19.4416666666667" style="3" customWidth="1"/>
    <col min="4" max="4" width="5.13333333333333" style="32" customWidth="1"/>
    <col min="5" max="5" width="4.5" style="32" customWidth="1"/>
    <col min="6" max="6" width="4" style="32" customWidth="1"/>
    <col min="7" max="7" width="31.75" style="3" customWidth="1"/>
    <col min="8" max="8" width="14.4416666666667" style="3" customWidth="1"/>
    <col min="9" max="10" width="13.5" style="3" customWidth="1"/>
    <col min="11" max="12" width="13.75" style="3" customWidth="1"/>
    <col min="13" max="18" width="6.38333333333333" style="3" customWidth="1"/>
    <col min="19" max="19" width="13.6333333333333" style="3" customWidth="1"/>
    <col min="20" max="21" width="12.3833333333333" style="3" customWidth="1"/>
    <col min="22" max="22" width="12.8583333333333" style="3" customWidth="1"/>
    <col min="23" max="250" width="6.88333333333333" style="3" customWidth="1"/>
    <col min="251" max="16384" width="6.88333333333333" style="76"/>
  </cols>
  <sheetData>
    <row r="1" spans="1:22">
      <c r="A1" s="3" t="s">
        <v>77</v>
      </c>
      <c r="R1" s="185"/>
      <c r="S1" s="185"/>
      <c r="T1" s="185"/>
      <c r="U1" s="185"/>
      <c r="V1" s="185"/>
    </row>
    <row r="2" ht="20.25" spans="1:22">
      <c r="A2" s="1" t="s">
        <v>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2" t="s">
        <v>23</v>
      </c>
      <c r="B3" s="2"/>
      <c r="R3" s="185"/>
      <c r="S3" s="137"/>
      <c r="V3" s="137" t="s">
        <v>24</v>
      </c>
    </row>
    <row r="4" spans="1:22">
      <c r="A4" s="4" t="s">
        <v>79</v>
      </c>
      <c r="B4" s="4" t="s">
        <v>79</v>
      </c>
      <c r="C4" s="52" t="s">
        <v>80</v>
      </c>
      <c r="D4" s="37" t="s">
        <v>81</v>
      </c>
      <c r="E4" s="38"/>
      <c r="F4" s="39"/>
      <c r="G4" s="180" t="s">
        <v>82</v>
      </c>
      <c r="H4" s="4" t="s">
        <v>83</v>
      </c>
      <c r="I4" s="53" t="s">
        <v>84</v>
      </c>
      <c r="J4" s="53"/>
      <c r="K4" s="53"/>
      <c r="L4" s="53"/>
      <c r="M4" s="4" t="s">
        <v>85</v>
      </c>
      <c r="N4" s="4" t="s">
        <v>86</v>
      </c>
      <c r="O4" s="4" t="s">
        <v>87</v>
      </c>
      <c r="P4" s="4" t="s">
        <v>88</v>
      </c>
      <c r="Q4" s="4" t="s">
        <v>89</v>
      </c>
      <c r="R4" s="4" t="s">
        <v>90</v>
      </c>
      <c r="S4" s="186" t="s">
        <v>91</v>
      </c>
      <c r="T4" s="186"/>
      <c r="U4" s="186"/>
      <c r="V4" s="186"/>
    </row>
    <row r="5" ht="24" spans="1:22">
      <c r="A5" s="4"/>
      <c r="B5" s="4"/>
      <c r="C5" s="54"/>
      <c r="D5" s="41" t="s">
        <v>92</v>
      </c>
      <c r="E5" s="41" t="s">
        <v>93</v>
      </c>
      <c r="F5" s="41" t="s">
        <v>94</v>
      </c>
      <c r="G5" s="180"/>
      <c r="H5" s="4"/>
      <c r="I5" s="20" t="s">
        <v>95</v>
      </c>
      <c r="J5" s="20" t="s">
        <v>96</v>
      </c>
      <c r="K5" s="20" t="s">
        <v>97</v>
      </c>
      <c r="L5" s="20" t="s">
        <v>98</v>
      </c>
      <c r="M5" s="4"/>
      <c r="N5" s="4"/>
      <c r="O5" s="4"/>
      <c r="P5" s="4"/>
      <c r="Q5" s="4"/>
      <c r="R5" s="4"/>
      <c r="S5" s="4" t="s">
        <v>99</v>
      </c>
      <c r="T5" s="4" t="s">
        <v>100</v>
      </c>
      <c r="U5" s="4" t="s">
        <v>101</v>
      </c>
      <c r="V5" s="4" t="s">
        <v>102</v>
      </c>
    </row>
    <row r="6" spans="1:22">
      <c r="A6" s="4"/>
      <c r="B6" s="4"/>
      <c r="C6" s="171"/>
      <c r="D6" s="41"/>
      <c r="E6" s="41"/>
      <c r="F6" s="41"/>
      <c r="G6" s="180"/>
      <c r="H6" s="129">
        <f t="shared" ref="H6:H11" si="0">I6+M6+N6+O6+P6+Q6+R6+S6+T6+V6+U6</f>
        <v>15655799.642</v>
      </c>
      <c r="I6" s="129">
        <f>J6+K6</f>
        <v>14622794.472</v>
      </c>
      <c r="J6" s="129">
        <f>SUM(J7:J254)</f>
        <v>14622794.472</v>
      </c>
      <c r="K6" s="129">
        <f t="shared" ref="K6:V6" si="1">SUM(K7:K254)</f>
        <v>0</v>
      </c>
      <c r="L6" s="129">
        <f t="shared" si="1"/>
        <v>0</v>
      </c>
      <c r="M6" s="129">
        <f t="shared" si="1"/>
        <v>0</v>
      </c>
      <c r="N6" s="129">
        <f t="shared" si="1"/>
        <v>0</v>
      </c>
      <c r="O6" s="129">
        <f t="shared" si="1"/>
        <v>0</v>
      </c>
      <c r="P6" s="129">
        <f t="shared" si="1"/>
        <v>0</v>
      </c>
      <c r="Q6" s="129">
        <f t="shared" si="1"/>
        <v>0</v>
      </c>
      <c r="R6" s="129">
        <f t="shared" si="1"/>
        <v>0</v>
      </c>
      <c r="S6" s="129">
        <f t="shared" si="1"/>
        <v>1018005.17</v>
      </c>
      <c r="T6" s="129">
        <f t="shared" si="1"/>
        <v>15000</v>
      </c>
      <c r="U6" s="129">
        <f t="shared" si="1"/>
        <v>0</v>
      </c>
      <c r="V6" s="129">
        <f t="shared" si="1"/>
        <v>0</v>
      </c>
    </row>
    <row r="7" ht="24" spans="1:22">
      <c r="A7" s="181" t="s">
        <v>103</v>
      </c>
      <c r="B7" s="130" t="s">
        <v>104</v>
      </c>
      <c r="C7" s="130" t="s">
        <v>105</v>
      </c>
      <c r="D7" s="131" t="s">
        <v>106</v>
      </c>
      <c r="E7" s="131" t="s">
        <v>107</v>
      </c>
      <c r="F7" s="131" t="s">
        <v>107</v>
      </c>
      <c r="G7" s="130" t="s">
        <v>108</v>
      </c>
      <c r="H7" s="129">
        <f t="shared" si="0"/>
        <v>812439.6</v>
      </c>
      <c r="I7" s="129">
        <f t="shared" ref="I7:I19" si="2">J7+K7+L7</f>
        <v>812439.6</v>
      </c>
      <c r="J7" s="182">
        <v>812439.6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</row>
    <row r="8" ht="24" spans="1:22">
      <c r="A8" s="181"/>
      <c r="B8" s="130" t="s">
        <v>104</v>
      </c>
      <c r="C8" s="130" t="s">
        <v>109</v>
      </c>
      <c r="D8" s="131" t="s">
        <v>106</v>
      </c>
      <c r="E8" s="131" t="s">
        <v>107</v>
      </c>
      <c r="F8" s="131" t="s">
        <v>110</v>
      </c>
      <c r="G8" s="130" t="s">
        <v>111</v>
      </c>
      <c r="H8" s="129">
        <f t="shared" si="0"/>
        <v>65600</v>
      </c>
      <c r="I8" s="129">
        <f t="shared" si="2"/>
        <v>65600</v>
      </c>
      <c r="J8" s="182">
        <v>65600</v>
      </c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</row>
    <row r="9" ht="24" spans="1:22">
      <c r="A9" s="181"/>
      <c r="B9" s="130" t="s">
        <v>104</v>
      </c>
      <c r="C9" s="130" t="s">
        <v>105</v>
      </c>
      <c r="D9" s="131" t="s">
        <v>106</v>
      </c>
      <c r="E9" s="131" t="s">
        <v>107</v>
      </c>
      <c r="F9" s="131" t="s">
        <v>107</v>
      </c>
      <c r="G9" s="130" t="s">
        <v>108</v>
      </c>
      <c r="H9" s="129">
        <f t="shared" si="0"/>
        <v>870729.84</v>
      </c>
      <c r="I9" s="129">
        <f t="shared" si="2"/>
        <v>870729.84</v>
      </c>
      <c r="J9" s="182">
        <v>870729.84</v>
      </c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</row>
    <row r="10" ht="24" spans="1:22">
      <c r="A10" s="181"/>
      <c r="B10" s="130" t="s">
        <v>104</v>
      </c>
      <c r="C10" s="130" t="s">
        <v>105</v>
      </c>
      <c r="D10" s="131" t="s">
        <v>106</v>
      </c>
      <c r="E10" s="131" t="s">
        <v>107</v>
      </c>
      <c r="F10" s="131" t="s">
        <v>107</v>
      </c>
      <c r="G10" s="130" t="s">
        <v>108</v>
      </c>
      <c r="H10" s="129">
        <f t="shared" si="0"/>
        <v>26894.16</v>
      </c>
      <c r="I10" s="129">
        <f t="shared" si="2"/>
        <v>26894.16</v>
      </c>
      <c r="J10" s="182">
        <v>26894.16</v>
      </c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</row>
    <row r="11" ht="24" spans="1:22">
      <c r="A11" s="181"/>
      <c r="B11" s="130" t="s">
        <v>104</v>
      </c>
      <c r="C11" s="130" t="s">
        <v>105</v>
      </c>
      <c r="D11" s="131" t="s">
        <v>106</v>
      </c>
      <c r="E11" s="131" t="s">
        <v>107</v>
      </c>
      <c r="F11" s="131" t="s">
        <v>110</v>
      </c>
      <c r="G11" s="130" t="s">
        <v>111</v>
      </c>
      <c r="H11" s="129">
        <f t="shared" si="0"/>
        <v>99398.16</v>
      </c>
      <c r="I11" s="129">
        <f t="shared" si="2"/>
        <v>99398.16</v>
      </c>
      <c r="J11" s="182">
        <v>99398.16</v>
      </c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</row>
    <row r="12" ht="24" spans="1:22">
      <c r="A12" s="181"/>
      <c r="B12" s="130" t="s">
        <v>104</v>
      </c>
      <c r="C12" s="130" t="s">
        <v>105</v>
      </c>
      <c r="D12" s="131" t="s">
        <v>106</v>
      </c>
      <c r="E12" s="131" t="s">
        <v>107</v>
      </c>
      <c r="F12" s="131" t="s">
        <v>110</v>
      </c>
      <c r="G12" s="130" t="s">
        <v>111</v>
      </c>
      <c r="H12" s="129">
        <f t="shared" ref="H12:H17" si="3">I12+M12+N12+O12+P12+Q12+R12+S12+T12+V12+U12</f>
        <v>36712.84</v>
      </c>
      <c r="I12" s="129">
        <f t="shared" si="2"/>
        <v>36712.84</v>
      </c>
      <c r="J12" s="182">
        <v>36712.84</v>
      </c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</row>
    <row r="13" ht="24" spans="1:22">
      <c r="A13" s="181"/>
      <c r="B13" s="130" t="s">
        <v>104</v>
      </c>
      <c r="C13" s="130" t="s">
        <v>105</v>
      </c>
      <c r="D13" s="131" t="s">
        <v>106</v>
      </c>
      <c r="E13" s="131" t="s">
        <v>107</v>
      </c>
      <c r="F13" s="131" t="s">
        <v>110</v>
      </c>
      <c r="G13" s="130" t="s">
        <v>111</v>
      </c>
      <c r="H13" s="129">
        <f t="shared" si="3"/>
        <v>102494.76</v>
      </c>
      <c r="I13" s="129">
        <f t="shared" si="2"/>
        <v>102494.76</v>
      </c>
      <c r="J13" s="182">
        <v>102494.76</v>
      </c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</row>
    <row r="14" ht="24" spans="1:22">
      <c r="A14" s="181"/>
      <c r="B14" s="130" t="s">
        <v>104</v>
      </c>
      <c r="C14" s="130" t="s">
        <v>105</v>
      </c>
      <c r="D14" s="131" t="s">
        <v>106</v>
      </c>
      <c r="E14" s="131" t="s">
        <v>107</v>
      </c>
      <c r="F14" s="131" t="s">
        <v>110</v>
      </c>
      <c r="G14" s="130" t="s">
        <v>111</v>
      </c>
      <c r="H14" s="129">
        <f t="shared" si="3"/>
        <v>3156.36</v>
      </c>
      <c r="I14" s="129">
        <f t="shared" si="2"/>
        <v>3156.36</v>
      </c>
      <c r="J14" s="182">
        <v>3156.36</v>
      </c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</row>
    <row r="15" ht="24" spans="1:22">
      <c r="A15" s="181"/>
      <c r="B15" s="130" t="s">
        <v>104</v>
      </c>
      <c r="C15" s="130" t="s">
        <v>112</v>
      </c>
      <c r="D15" s="131" t="s">
        <v>106</v>
      </c>
      <c r="E15" s="131" t="s">
        <v>107</v>
      </c>
      <c r="F15" s="131" t="s">
        <v>107</v>
      </c>
      <c r="G15" s="130" t="s">
        <v>108</v>
      </c>
      <c r="H15" s="129">
        <f t="shared" si="3"/>
        <v>664014.48</v>
      </c>
      <c r="I15" s="129">
        <f t="shared" si="2"/>
        <v>664014.48</v>
      </c>
      <c r="J15" s="182">
        <v>664014.48</v>
      </c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</row>
    <row r="16" ht="24" spans="1:22">
      <c r="A16" s="181"/>
      <c r="B16" s="130" t="s">
        <v>104</v>
      </c>
      <c r="C16" s="130" t="s">
        <v>112</v>
      </c>
      <c r="D16" s="131" t="s">
        <v>106</v>
      </c>
      <c r="E16" s="131" t="s">
        <v>107</v>
      </c>
      <c r="F16" s="131" t="s">
        <v>110</v>
      </c>
      <c r="G16" s="130" t="s">
        <v>111</v>
      </c>
      <c r="H16" s="129">
        <f t="shared" si="3"/>
        <v>84161.28</v>
      </c>
      <c r="I16" s="129">
        <f t="shared" si="2"/>
        <v>84161.28</v>
      </c>
      <c r="J16" s="182">
        <v>84161.28</v>
      </c>
      <c r="K16" s="129"/>
      <c r="L16" s="129"/>
      <c r="M16" s="129"/>
      <c r="N16" s="129"/>
      <c r="O16" s="129"/>
      <c r="P16" s="129"/>
      <c r="Q16" s="129"/>
      <c r="R16" s="129"/>
      <c r="S16" s="47"/>
      <c r="T16" s="129"/>
      <c r="U16" s="129"/>
      <c r="V16" s="129"/>
    </row>
    <row r="17" ht="24" spans="1:22">
      <c r="A17" s="181"/>
      <c r="B17" s="130" t="s">
        <v>104</v>
      </c>
      <c r="C17" s="130" t="s">
        <v>113</v>
      </c>
      <c r="D17" s="131" t="s">
        <v>106</v>
      </c>
      <c r="E17" s="131" t="s">
        <v>107</v>
      </c>
      <c r="F17" s="131" t="s">
        <v>107</v>
      </c>
      <c r="G17" s="130" t="s">
        <v>108</v>
      </c>
      <c r="H17" s="129">
        <f t="shared" si="3"/>
        <v>807408</v>
      </c>
      <c r="I17" s="129">
        <f t="shared" si="2"/>
        <v>807408</v>
      </c>
      <c r="J17" s="182">
        <v>807408</v>
      </c>
      <c r="K17" s="129"/>
      <c r="L17" s="129"/>
      <c r="M17" s="129"/>
      <c r="N17" s="129"/>
      <c r="O17" s="129"/>
      <c r="P17" s="129"/>
      <c r="Q17" s="129"/>
      <c r="R17" s="129"/>
      <c r="S17" s="47"/>
      <c r="T17" s="129"/>
      <c r="U17" s="129"/>
      <c r="V17" s="129"/>
    </row>
    <row r="18" ht="24" spans="1:22">
      <c r="A18" s="181"/>
      <c r="B18" s="130" t="s">
        <v>104</v>
      </c>
      <c r="C18" s="130" t="s">
        <v>113</v>
      </c>
      <c r="D18" s="131" t="s">
        <v>106</v>
      </c>
      <c r="E18" s="131" t="s">
        <v>107</v>
      </c>
      <c r="F18" s="131" t="s">
        <v>110</v>
      </c>
      <c r="G18" s="130" t="s">
        <v>111</v>
      </c>
      <c r="H18" s="129">
        <f t="shared" ref="H18:H29" si="4">I18+M18+N18+O18+P18+Q18+R18+S18+T18+V18+U18</f>
        <v>115488</v>
      </c>
      <c r="I18" s="129">
        <f t="shared" ref="I18:I29" si="5">J18+K18+L18</f>
        <v>115488</v>
      </c>
      <c r="J18" s="182">
        <v>115488</v>
      </c>
      <c r="K18" s="129"/>
      <c r="L18" s="129"/>
      <c r="M18" s="129"/>
      <c r="N18" s="129"/>
      <c r="O18" s="129"/>
      <c r="P18" s="129"/>
      <c r="Q18" s="129"/>
      <c r="R18" s="129"/>
      <c r="S18" s="47"/>
      <c r="T18" s="129"/>
      <c r="U18" s="129"/>
      <c r="V18" s="129"/>
    </row>
    <row r="19" ht="24" spans="1:22">
      <c r="A19" s="181"/>
      <c r="B19" s="130" t="s">
        <v>104</v>
      </c>
      <c r="C19" s="130" t="s">
        <v>114</v>
      </c>
      <c r="D19" s="131" t="s">
        <v>106</v>
      </c>
      <c r="E19" s="131" t="s">
        <v>107</v>
      </c>
      <c r="F19" s="131" t="s">
        <v>107</v>
      </c>
      <c r="G19" s="130" t="s">
        <v>108</v>
      </c>
      <c r="H19" s="129">
        <f t="shared" si="4"/>
        <v>1239076</v>
      </c>
      <c r="I19" s="129">
        <f t="shared" si="5"/>
        <v>1239076</v>
      </c>
      <c r="J19" s="182">
        <v>1239076</v>
      </c>
      <c r="K19" s="129"/>
      <c r="L19" s="129"/>
      <c r="M19" s="129"/>
      <c r="N19" s="129"/>
      <c r="O19" s="129"/>
      <c r="P19" s="129"/>
      <c r="Q19" s="129"/>
      <c r="R19" s="129"/>
      <c r="S19" s="47"/>
      <c r="T19" s="129"/>
      <c r="U19" s="129"/>
      <c r="V19" s="129"/>
    </row>
    <row r="20" ht="24" spans="1:22">
      <c r="A20" s="181"/>
      <c r="B20" s="130" t="s">
        <v>104</v>
      </c>
      <c r="C20" s="130" t="s">
        <v>115</v>
      </c>
      <c r="D20" s="131" t="s">
        <v>106</v>
      </c>
      <c r="E20" s="131" t="s">
        <v>107</v>
      </c>
      <c r="F20" s="131" t="s">
        <v>107</v>
      </c>
      <c r="G20" s="130" t="s">
        <v>108</v>
      </c>
      <c r="H20" s="129">
        <f t="shared" si="4"/>
        <v>2970612</v>
      </c>
      <c r="I20" s="129">
        <f t="shared" si="5"/>
        <v>2970612</v>
      </c>
      <c r="J20" s="182">
        <v>2970612</v>
      </c>
      <c r="K20" s="129"/>
      <c r="L20" s="129"/>
      <c r="M20" s="129"/>
      <c r="N20" s="129"/>
      <c r="O20" s="129"/>
      <c r="P20" s="129"/>
      <c r="Q20" s="129"/>
      <c r="R20" s="129"/>
      <c r="S20" s="47"/>
      <c r="T20" s="129"/>
      <c r="U20" s="129"/>
      <c r="V20" s="129"/>
    </row>
    <row r="21" ht="24" spans="1:22">
      <c r="A21" s="181"/>
      <c r="B21" s="130" t="s">
        <v>104</v>
      </c>
      <c r="C21" s="130" t="s">
        <v>115</v>
      </c>
      <c r="D21" s="131" t="s">
        <v>106</v>
      </c>
      <c r="E21" s="131" t="s">
        <v>107</v>
      </c>
      <c r="F21" s="131" t="s">
        <v>110</v>
      </c>
      <c r="G21" s="130" t="s">
        <v>111</v>
      </c>
      <c r="H21" s="129">
        <f t="shared" si="4"/>
        <v>302280</v>
      </c>
      <c r="I21" s="129">
        <f t="shared" si="5"/>
        <v>302280</v>
      </c>
      <c r="J21" s="182">
        <v>302280</v>
      </c>
      <c r="K21" s="129"/>
      <c r="L21" s="129"/>
      <c r="M21" s="129"/>
      <c r="N21" s="129"/>
      <c r="O21" s="129"/>
      <c r="P21" s="129"/>
      <c r="Q21" s="129"/>
      <c r="R21" s="129"/>
      <c r="S21" s="47"/>
      <c r="T21" s="129"/>
      <c r="U21" s="129"/>
      <c r="V21" s="129"/>
    </row>
    <row r="22" ht="36" spans="1:22">
      <c r="A22" s="181"/>
      <c r="B22" s="130" t="s">
        <v>104</v>
      </c>
      <c r="C22" s="130" t="s">
        <v>116</v>
      </c>
      <c r="D22" s="131" t="s">
        <v>106</v>
      </c>
      <c r="E22" s="131" t="s">
        <v>107</v>
      </c>
      <c r="F22" s="131" t="s">
        <v>107</v>
      </c>
      <c r="G22" s="130" t="s">
        <v>108</v>
      </c>
      <c r="H22" s="129">
        <f t="shared" si="4"/>
        <v>801600</v>
      </c>
      <c r="I22" s="129">
        <f t="shared" si="5"/>
        <v>801600</v>
      </c>
      <c r="J22" s="182">
        <v>801600</v>
      </c>
      <c r="K22" s="129"/>
      <c r="L22" s="129"/>
      <c r="M22" s="129"/>
      <c r="N22" s="129"/>
      <c r="O22" s="129"/>
      <c r="P22" s="129"/>
      <c r="Q22" s="129"/>
      <c r="R22" s="129"/>
      <c r="S22" s="47"/>
      <c r="T22" s="129"/>
      <c r="U22" s="129"/>
      <c r="V22" s="129"/>
    </row>
    <row r="23" ht="36" spans="1:22">
      <c r="A23" s="181"/>
      <c r="B23" s="130" t="s">
        <v>104</v>
      </c>
      <c r="C23" s="130" t="s">
        <v>116</v>
      </c>
      <c r="D23" s="131" t="s">
        <v>106</v>
      </c>
      <c r="E23" s="131" t="s">
        <v>107</v>
      </c>
      <c r="F23" s="131" t="s">
        <v>110</v>
      </c>
      <c r="G23" s="130" t="s">
        <v>111</v>
      </c>
      <c r="H23" s="129">
        <f t="shared" si="4"/>
        <v>82800</v>
      </c>
      <c r="I23" s="129">
        <f t="shared" si="5"/>
        <v>82800</v>
      </c>
      <c r="J23" s="182">
        <v>82800</v>
      </c>
      <c r="K23" s="129"/>
      <c r="L23" s="129"/>
      <c r="M23" s="129"/>
      <c r="N23" s="129"/>
      <c r="O23" s="129"/>
      <c r="P23" s="129"/>
      <c r="Q23" s="129"/>
      <c r="R23" s="129"/>
      <c r="S23" s="47"/>
      <c r="T23" s="129"/>
      <c r="U23" s="129"/>
      <c r="V23" s="129"/>
    </row>
    <row r="24" ht="24" spans="1:22">
      <c r="A24" s="181"/>
      <c r="B24" s="130" t="s">
        <v>104</v>
      </c>
      <c r="C24" s="130" t="s">
        <v>117</v>
      </c>
      <c r="D24" s="131" t="s">
        <v>106</v>
      </c>
      <c r="E24" s="131" t="s">
        <v>107</v>
      </c>
      <c r="F24" s="131" t="s">
        <v>107</v>
      </c>
      <c r="G24" s="130" t="s">
        <v>108</v>
      </c>
      <c r="H24" s="129">
        <f t="shared" si="4"/>
        <v>1148000</v>
      </c>
      <c r="I24" s="129">
        <f t="shared" si="5"/>
        <v>1148000</v>
      </c>
      <c r="J24" s="182">
        <v>1148000</v>
      </c>
      <c r="K24" s="129"/>
      <c r="L24" s="129"/>
      <c r="M24" s="129"/>
      <c r="N24" s="129"/>
      <c r="O24" s="129"/>
      <c r="P24" s="129"/>
      <c r="Q24" s="129"/>
      <c r="R24" s="129"/>
      <c r="S24" s="47"/>
      <c r="T24" s="129"/>
      <c r="U24" s="129"/>
      <c r="V24" s="129"/>
    </row>
    <row r="25" ht="24" spans="1:22">
      <c r="A25" s="181"/>
      <c r="B25" s="130" t="s">
        <v>104</v>
      </c>
      <c r="C25" s="130" t="s">
        <v>117</v>
      </c>
      <c r="D25" s="131" t="s">
        <v>106</v>
      </c>
      <c r="E25" s="131" t="s">
        <v>107</v>
      </c>
      <c r="F25" s="131" t="s">
        <v>110</v>
      </c>
      <c r="G25" s="130" t="s">
        <v>111</v>
      </c>
      <c r="H25" s="129">
        <f t="shared" si="4"/>
        <v>94600</v>
      </c>
      <c r="I25" s="129">
        <f t="shared" si="5"/>
        <v>94600</v>
      </c>
      <c r="J25" s="182">
        <v>94600</v>
      </c>
      <c r="K25" s="129"/>
      <c r="L25" s="129"/>
      <c r="M25" s="129"/>
      <c r="N25" s="129"/>
      <c r="O25" s="129"/>
      <c r="P25" s="129"/>
      <c r="Q25" s="129"/>
      <c r="R25" s="129"/>
      <c r="S25" s="47"/>
      <c r="T25" s="129"/>
      <c r="U25" s="129"/>
      <c r="V25" s="129"/>
    </row>
    <row r="26" ht="36" spans="1:22">
      <c r="A26" s="181"/>
      <c r="B26" s="130" t="s">
        <v>104</v>
      </c>
      <c r="C26" s="130" t="s">
        <v>118</v>
      </c>
      <c r="D26" s="131" t="s">
        <v>106</v>
      </c>
      <c r="E26" s="131" t="s">
        <v>107</v>
      </c>
      <c r="F26" s="131" t="s">
        <v>107</v>
      </c>
      <c r="G26" s="130" t="s">
        <v>108</v>
      </c>
      <c r="H26" s="129">
        <f t="shared" si="4"/>
        <v>425412</v>
      </c>
      <c r="I26" s="129">
        <f t="shared" si="5"/>
        <v>425412</v>
      </c>
      <c r="J26" s="182">
        <v>425412</v>
      </c>
      <c r="K26" s="129"/>
      <c r="L26" s="129"/>
      <c r="M26" s="129"/>
      <c r="N26" s="129"/>
      <c r="O26" s="129"/>
      <c r="P26" s="129"/>
      <c r="Q26" s="129"/>
      <c r="R26" s="129"/>
      <c r="S26" s="47"/>
      <c r="T26" s="129"/>
      <c r="U26" s="129"/>
      <c r="V26" s="129"/>
    </row>
    <row r="27" ht="36" spans="1:22">
      <c r="A27" s="181"/>
      <c r="B27" s="130" t="s">
        <v>104</v>
      </c>
      <c r="C27" s="130" t="s">
        <v>118</v>
      </c>
      <c r="D27" s="131" t="s">
        <v>106</v>
      </c>
      <c r="E27" s="131" t="s">
        <v>107</v>
      </c>
      <c r="F27" s="131" t="s">
        <v>110</v>
      </c>
      <c r="G27" s="130" t="s">
        <v>111</v>
      </c>
      <c r="H27" s="129">
        <f t="shared" si="4"/>
        <v>48864</v>
      </c>
      <c r="I27" s="129">
        <f t="shared" si="5"/>
        <v>48864</v>
      </c>
      <c r="J27" s="182">
        <v>48864</v>
      </c>
      <c r="K27" s="129"/>
      <c r="L27" s="129"/>
      <c r="M27" s="129"/>
      <c r="N27" s="129"/>
      <c r="O27" s="129"/>
      <c r="P27" s="129"/>
      <c r="Q27" s="129"/>
      <c r="R27" s="129"/>
      <c r="S27" s="47"/>
      <c r="T27" s="129"/>
      <c r="U27" s="129"/>
      <c r="V27" s="129"/>
    </row>
    <row r="28" ht="24" spans="1:22">
      <c r="A28" s="181"/>
      <c r="B28" s="130" t="s">
        <v>104</v>
      </c>
      <c r="C28" s="130" t="s">
        <v>109</v>
      </c>
      <c r="D28" s="131" t="s">
        <v>106</v>
      </c>
      <c r="E28" s="131" t="s">
        <v>107</v>
      </c>
      <c r="F28" s="131" t="s">
        <v>107</v>
      </c>
      <c r="G28" s="130" t="s">
        <v>108</v>
      </c>
      <c r="H28" s="129">
        <f t="shared" si="4"/>
        <v>483800</v>
      </c>
      <c r="I28" s="129">
        <f t="shared" si="5"/>
        <v>483800</v>
      </c>
      <c r="J28" s="182">
        <v>483800</v>
      </c>
      <c r="K28" s="129"/>
      <c r="L28" s="129"/>
      <c r="M28" s="129"/>
      <c r="N28" s="129"/>
      <c r="O28" s="129"/>
      <c r="P28" s="129"/>
      <c r="Q28" s="129"/>
      <c r="R28" s="129"/>
      <c r="S28" s="47"/>
      <c r="T28" s="129"/>
      <c r="U28" s="129"/>
      <c r="V28" s="129"/>
    </row>
    <row r="29" ht="24" spans="1:22">
      <c r="A29" s="181"/>
      <c r="B29" s="130" t="s">
        <v>104</v>
      </c>
      <c r="C29" s="130" t="s">
        <v>105</v>
      </c>
      <c r="D29" s="131" t="s">
        <v>106</v>
      </c>
      <c r="E29" s="131" t="s">
        <v>107</v>
      </c>
      <c r="F29" s="131" t="s">
        <v>107</v>
      </c>
      <c r="G29" s="130" t="s">
        <v>108</v>
      </c>
      <c r="H29" s="129">
        <f t="shared" si="4"/>
        <v>325695.68</v>
      </c>
      <c r="I29" s="129">
        <f t="shared" si="5"/>
        <v>325695.68</v>
      </c>
      <c r="J29" s="182">
        <v>325695.68</v>
      </c>
      <c r="K29" s="129"/>
      <c r="L29" s="129"/>
      <c r="M29" s="129"/>
      <c r="N29" s="129"/>
      <c r="O29" s="129"/>
      <c r="P29" s="129"/>
      <c r="Q29" s="129"/>
      <c r="R29" s="129"/>
      <c r="S29" s="47"/>
      <c r="T29" s="129"/>
      <c r="U29" s="129"/>
      <c r="V29" s="129"/>
    </row>
    <row r="30" ht="24" spans="1:22">
      <c r="A30" s="181" t="s">
        <v>119</v>
      </c>
      <c r="B30" s="63" t="s">
        <v>104</v>
      </c>
      <c r="C30" s="63" t="s">
        <v>120</v>
      </c>
      <c r="D30" s="63">
        <v>205</v>
      </c>
      <c r="E30" s="63" t="s">
        <v>107</v>
      </c>
      <c r="F30" s="63" t="s">
        <v>107</v>
      </c>
      <c r="G30" s="63" t="s">
        <v>108</v>
      </c>
      <c r="H30" s="129">
        <f t="shared" ref="H30:H39" si="6">I30+M30+N30+O30+P30+Q30+R30+S30+T30+V30+U30</f>
        <v>99360</v>
      </c>
      <c r="I30" s="129">
        <f t="shared" ref="I30:I51" si="7">J30+K30+L30</f>
        <v>99360</v>
      </c>
      <c r="J30" s="183">
        <v>99360</v>
      </c>
      <c r="K30" s="129"/>
      <c r="L30" s="129"/>
      <c r="M30" s="129"/>
      <c r="N30" s="129"/>
      <c r="O30" s="129"/>
      <c r="P30" s="129"/>
      <c r="Q30" s="129"/>
      <c r="R30" s="129"/>
      <c r="S30" s="47"/>
      <c r="T30" s="129"/>
      <c r="U30" s="129"/>
      <c r="V30" s="129"/>
    </row>
    <row r="31" ht="24" spans="1:22">
      <c r="A31" s="181"/>
      <c r="B31" s="63" t="s">
        <v>104</v>
      </c>
      <c r="C31" s="63" t="s">
        <v>121</v>
      </c>
      <c r="D31" s="63" t="s">
        <v>106</v>
      </c>
      <c r="E31" s="63" t="s">
        <v>107</v>
      </c>
      <c r="F31" s="63" t="s">
        <v>110</v>
      </c>
      <c r="G31" s="63" t="s">
        <v>111</v>
      </c>
      <c r="H31" s="129">
        <f t="shared" si="6"/>
        <v>187200</v>
      </c>
      <c r="I31" s="129">
        <f t="shared" si="7"/>
        <v>187200</v>
      </c>
      <c r="J31" s="183">
        <v>187200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</row>
    <row r="32" ht="24" spans="1:22">
      <c r="A32" s="181"/>
      <c r="B32" s="63" t="s">
        <v>104</v>
      </c>
      <c r="C32" s="63" t="s">
        <v>122</v>
      </c>
      <c r="D32" s="63" t="s">
        <v>106</v>
      </c>
      <c r="E32" s="63" t="s">
        <v>107</v>
      </c>
      <c r="F32" s="63" t="s">
        <v>110</v>
      </c>
      <c r="G32" s="63" t="s">
        <v>111</v>
      </c>
      <c r="H32" s="129">
        <f t="shared" si="6"/>
        <v>215044.8</v>
      </c>
      <c r="I32" s="129">
        <f t="shared" si="7"/>
        <v>215044.8</v>
      </c>
      <c r="J32" s="183">
        <v>215044.8</v>
      </c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</row>
    <row r="33" ht="24" spans="1:22">
      <c r="A33" s="181"/>
      <c r="B33" s="63" t="s">
        <v>104</v>
      </c>
      <c r="C33" s="63" t="s">
        <v>123</v>
      </c>
      <c r="D33" s="63" t="s">
        <v>106</v>
      </c>
      <c r="E33" s="63" t="s">
        <v>107</v>
      </c>
      <c r="F33" s="63" t="s">
        <v>110</v>
      </c>
      <c r="G33" s="63" t="s">
        <v>111</v>
      </c>
      <c r="H33" s="129">
        <f t="shared" si="6"/>
        <v>16800</v>
      </c>
      <c r="I33" s="129">
        <f t="shared" si="7"/>
        <v>16800</v>
      </c>
      <c r="J33" s="183">
        <v>16800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</row>
    <row r="34" ht="24" spans="1:22">
      <c r="A34" s="181"/>
      <c r="B34" s="63" t="s">
        <v>104</v>
      </c>
      <c r="C34" s="63" t="s">
        <v>124</v>
      </c>
      <c r="D34" s="63" t="s">
        <v>106</v>
      </c>
      <c r="E34" s="63" t="s">
        <v>107</v>
      </c>
      <c r="F34" s="63" t="s">
        <v>107</v>
      </c>
      <c r="G34" s="63" t="s">
        <v>108</v>
      </c>
      <c r="H34" s="129">
        <f t="shared" si="6"/>
        <v>1595028.4</v>
      </c>
      <c r="I34" s="129">
        <f t="shared" si="7"/>
        <v>1595028.4</v>
      </c>
      <c r="J34" s="183">
        <v>1595028.4</v>
      </c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</row>
    <row r="35" ht="24" spans="1:22">
      <c r="A35" s="181"/>
      <c r="B35" s="130" t="s">
        <v>104</v>
      </c>
      <c r="C35" s="132" t="s">
        <v>125</v>
      </c>
      <c r="D35" s="130" t="s">
        <v>106</v>
      </c>
      <c r="E35" s="130" t="s">
        <v>107</v>
      </c>
      <c r="F35" s="130" t="s">
        <v>110</v>
      </c>
      <c r="G35" s="130" t="s">
        <v>111</v>
      </c>
      <c r="H35" s="129">
        <f t="shared" si="6"/>
        <v>13400</v>
      </c>
      <c r="I35" s="129">
        <f t="shared" si="7"/>
        <v>13400</v>
      </c>
      <c r="J35" s="184">
        <v>13400</v>
      </c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</row>
    <row r="36" ht="24" spans="1:22">
      <c r="A36" s="181"/>
      <c r="B36" s="130" t="s">
        <v>104</v>
      </c>
      <c r="C36" s="132" t="s">
        <v>126</v>
      </c>
      <c r="D36" s="130" t="s">
        <v>106</v>
      </c>
      <c r="E36" s="130" t="s">
        <v>107</v>
      </c>
      <c r="F36" s="130" t="s">
        <v>110</v>
      </c>
      <c r="G36" s="130" t="s">
        <v>111</v>
      </c>
      <c r="H36" s="129">
        <f t="shared" si="6"/>
        <v>401465</v>
      </c>
      <c r="I36" s="129">
        <f t="shared" si="7"/>
        <v>401465</v>
      </c>
      <c r="J36" s="184">
        <v>401465</v>
      </c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</row>
    <row r="37" ht="24" spans="1:22">
      <c r="A37" s="181"/>
      <c r="B37" s="130" t="s">
        <v>104</v>
      </c>
      <c r="C37" s="130" t="s">
        <v>127</v>
      </c>
      <c r="D37" s="130" t="s">
        <v>106</v>
      </c>
      <c r="E37" s="130" t="s">
        <v>107</v>
      </c>
      <c r="F37" s="130" t="s">
        <v>107</v>
      </c>
      <c r="G37" s="130" t="s">
        <v>108</v>
      </c>
      <c r="H37" s="129">
        <f t="shared" si="6"/>
        <v>302400</v>
      </c>
      <c r="I37" s="129">
        <f t="shared" si="7"/>
        <v>302400</v>
      </c>
      <c r="J37" s="184">
        <v>302400</v>
      </c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</row>
    <row r="38" ht="24" spans="1:22">
      <c r="A38" s="181"/>
      <c r="B38" s="130" t="s">
        <v>104</v>
      </c>
      <c r="C38" s="130" t="s">
        <v>128</v>
      </c>
      <c r="D38" s="130" t="s">
        <v>106</v>
      </c>
      <c r="E38" s="130" t="s">
        <v>107</v>
      </c>
      <c r="F38" s="130" t="s">
        <v>107</v>
      </c>
      <c r="G38" s="130" t="s">
        <v>108</v>
      </c>
      <c r="H38" s="129">
        <f t="shared" si="6"/>
        <v>101414.112</v>
      </c>
      <c r="I38" s="129">
        <f t="shared" si="7"/>
        <v>101414.112</v>
      </c>
      <c r="J38" s="184">
        <v>101414.112</v>
      </c>
      <c r="K38" s="129"/>
      <c r="L38" s="129"/>
      <c r="M38" s="129"/>
      <c r="N38" s="129"/>
      <c r="O38" s="129"/>
      <c r="P38" s="129"/>
      <c r="Q38" s="129"/>
      <c r="R38" s="129"/>
      <c r="S38" s="47"/>
      <c r="T38" s="129"/>
      <c r="U38" s="129"/>
      <c r="V38" s="129"/>
    </row>
    <row r="39" ht="24" spans="1:22">
      <c r="A39" s="181"/>
      <c r="B39" s="130" t="s">
        <v>104</v>
      </c>
      <c r="C39" s="130" t="s">
        <v>127</v>
      </c>
      <c r="D39" s="130" t="s">
        <v>106</v>
      </c>
      <c r="E39" s="130" t="s">
        <v>107</v>
      </c>
      <c r="F39" s="130" t="s">
        <v>107</v>
      </c>
      <c r="G39" s="130" t="s">
        <v>108</v>
      </c>
      <c r="H39" s="129">
        <f t="shared" si="6"/>
        <v>79445</v>
      </c>
      <c r="I39" s="129">
        <f t="shared" si="7"/>
        <v>79445</v>
      </c>
      <c r="J39" s="184">
        <v>79445</v>
      </c>
      <c r="K39" s="129"/>
      <c r="L39" s="129"/>
      <c r="M39" s="129"/>
      <c r="N39" s="129"/>
      <c r="O39" s="129"/>
      <c r="P39" s="129"/>
      <c r="Q39" s="129"/>
      <c r="R39" s="129"/>
      <c r="S39" s="47"/>
      <c r="T39" s="129"/>
      <c r="U39" s="129"/>
      <c r="V39" s="129"/>
    </row>
    <row r="40" ht="22.5" spans="1:22">
      <c r="A40" s="181"/>
      <c r="B40" s="43" t="s">
        <v>104</v>
      </c>
      <c r="C40" s="43" t="s">
        <v>126</v>
      </c>
      <c r="D40" s="43" t="s">
        <v>106</v>
      </c>
      <c r="E40" s="43" t="s">
        <v>107</v>
      </c>
      <c r="F40" s="43" t="s">
        <v>110</v>
      </c>
      <c r="G40" s="43" t="s">
        <v>111</v>
      </c>
      <c r="H40" s="129">
        <f t="shared" ref="H40:H66" si="8">I40+M40+N40+O40+P40+Q40+R40+S40+T40+V40+U40</f>
        <v>14160</v>
      </c>
      <c r="I40" s="129">
        <f t="shared" si="7"/>
        <v>0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87">
        <v>14160</v>
      </c>
      <c r="T40" s="129"/>
      <c r="U40" s="129"/>
      <c r="V40" s="129"/>
    </row>
    <row r="41" ht="22.5" spans="1:22">
      <c r="A41" s="181"/>
      <c r="B41" s="43" t="s">
        <v>104</v>
      </c>
      <c r="C41" s="43" t="s">
        <v>129</v>
      </c>
      <c r="D41" s="43" t="s">
        <v>106</v>
      </c>
      <c r="E41" s="43" t="s">
        <v>107</v>
      </c>
      <c r="F41" s="43" t="s">
        <v>110</v>
      </c>
      <c r="G41" s="43" t="s">
        <v>111</v>
      </c>
      <c r="H41" s="129">
        <f t="shared" si="8"/>
        <v>1660.74</v>
      </c>
      <c r="I41" s="129">
        <f t="shared" si="7"/>
        <v>0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87">
        <v>1660.74</v>
      </c>
      <c r="T41" s="129"/>
      <c r="U41" s="129"/>
      <c r="V41" s="129"/>
    </row>
    <row r="42" ht="22.5" spans="1:22">
      <c r="A42" s="181"/>
      <c r="B42" s="43" t="s">
        <v>104</v>
      </c>
      <c r="C42" s="43" t="s">
        <v>126</v>
      </c>
      <c r="D42" s="43" t="s">
        <v>106</v>
      </c>
      <c r="E42" s="43" t="s">
        <v>107</v>
      </c>
      <c r="F42" s="43" t="s">
        <v>110</v>
      </c>
      <c r="G42" s="43" t="s">
        <v>111</v>
      </c>
      <c r="H42" s="129">
        <f t="shared" si="8"/>
        <v>64820</v>
      </c>
      <c r="I42" s="129">
        <f t="shared" si="7"/>
        <v>0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87">
        <v>64820</v>
      </c>
      <c r="T42" s="129"/>
      <c r="U42" s="129"/>
      <c r="V42" s="129"/>
    </row>
    <row r="43" ht="33.75" spans="1:22">
      <c r="A43" s="181"/>
      <c r="B43" s="43" t="s">
        <v>104</v>
      </c>
      <c r="C43" s="43" t="s">
        <v>130</v>
      </c>
      <c r="D43" s="43" t="s">
        <v>106</v>
      </c>
      <c r="E43" s="43" t="s">
        <v>107</v>
      </c>
      <c r="F43" s="43" t="s">
        <v>110</v>
      </c>
      <c r="G43" s="43" t="s">
        <v>111</v>
      </c>
      <c r="H43" s="129">
        <f t="shared" si="8"/>
        <v>300.4</v>
      </c>
      <c r="I43" s="129">
        <f t="shared" si="7"/>
        <v>0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87">
        <v>300.4</v>
      </c>
      <c r="T43" s="129"/>
      <c r="U43" s="129"/>
      <c r="V43" s="129"/>
    </row>
    <row r="44" ht="33.75" spans="1:22">
      <c r="A44" s="181"/>
      <c r="B44" s="43" t="s">
        <v>104</v>
      </c>
      <c r="C44" s="43" t="s">
        <v>131</v>
      </c>
      <c r="D44" s="43" t="s">
        <v>106</v>
      </c>
      <c r="E44" s="43" t="s">
        <v>107</v>
      </c>
      <c r="F44" s="43" t="s">
        <v>110</v>
      </c>
      <c r="G44" s="43" t="s">
        <v>111</v>
      </c>
      <c r="H44" s="129">
        <f t="shared" si="8"/>
        <v>7458.42</v>
      </c>
      <c r="I44" s="129">
        <f t="shared" si="7"/>
        <v>0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87">
        <v>7458.42</v>
      </c>
      <c r="T44" s="129"/>
      <c r="U44" s="129"/>
      <c r="V44" s="129"/>
    </row>
    <row r="45" ht="22.5" spans="1:22">
      <c r="A45" s="181"/>
      <c r="B45" s="43" t="s">
        <v>104</v>
      </c>
      <c r="C45" s="43" t="s">
        <v>132</v>
      </c>
      <c r="D45" s="43" t="s">
        <v>106</v>
      </c>
      <c r="E45" s="43" t="s">
        <v>107</v>
      </c>
      <c r="F45" s="43" t="s">
        <v>107</v>
      </c>
      <c r="G45" s="43" t="s">
        <v>108</v>
      </c>
      <c r="H45" s="129">
        <f t="shared" si="8"/>
        <v>25000</v>
      </c>
      <c r="I45" s="129">
        <f t="shared" si="7"/>
        <v>0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87">
        <v>25000</v>
      </c>
      <c r="T45" s="129"/>
      <c r="U45" s="129"/>
      <c r="V45" s="129"/>
    </row>
    <row r="46" ht="22.5" spans="1:22">
      <c r="A46" s="181"/>
      <c r="B46" s="43" t="s">
        <v>104</v>
      </c>
      <c r="C46" s="43" t="s">
        <v>132</v>
      </c>
      <c r="D46" s="43" t="s">
        <v>106</v>
      </c>
      <c r="E46" s="43" t="s">
        <v>107</v>
      </c>
      <c r="F46" s="43" t="s">
        <v>107</v>
      </c>
      <c r="G46" s="43" t="s">
        <v>108</v>
      </c>
      <c r="H46" s="129">
        <f t="shared" si="8"/>
        <v>5337.7</v>
      </c>
      <c r="I46" s="129">
        <f t="shared" si="7"/>
        <v>0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87">
        <v>5337.7</v>
      </c>
      <c r="T46" s="129"/>
      <c r="U46" s="129"/>
      <c r="V46" s="129"/>
    </row>
    <row r="47" ht="22.5" spans="1:22">
      <c r="A47" s="181"/>
      <c r="B47" s="43" t="s">
        <v>104</v>
      </c>
      <c r="C47" s="43" t="s">
        <v>121</v>
      </c>
      <c r="D47" s="43" t="s">
        <v>106</v>
      </c>
      <c r="E47" s="43" t="s">
        <v>107</v>
      </c>
      <c r="F47" s="43" t="s">
        <v>110</v>
      </c>
      <c r="G47" s="43" t="s">
        <v>111</v>
      </c>
      <c r="H47" s="129">
        <f t="shared" si="8"/>
        <v>4300</v>
      </c>
      <c r="I47" s="129">
        <f t="shared" si="7"/>
        <v>0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87">
        <v>4300</v>
      </c>
      <c r="T47" s="129"/>
      <c r="U47" s="129"/>
      <c r="V47" s="129"/>
    </row>
    <row r="48" ht="22.5" spans="1:22">
      <c r="A48" s="181"/>
      <c r="B48" s="43" t="s">
        <v>104</v>
      </c>
      <c r="C48" s="43" t="s">
        <v>121</v>
      </c>
      <c r="D48" s="43" t="s">
        <v>106</v>
      </c>
      <c r="E48" s="43" t="s">
        <v>107</v>
      </c>
      <c r="F48" s="43" t="s">
        <v>110</v>
      </c>
      <c r="G48" s="43" t="s">
        <v>111</v>
      </c>
      <c r="H48" s="129">
        <f t="shared" si="8"/>
        <v>5759.5</v>
      </c>
      <c r="I48" s="129">
        <f t="shared" si="7"/>
        <v>0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87">
        <v>5759.5</v>
      </c>
      <c r="T48" s="129"/>
      <c r="U48" s="129"/>
      <c r="V48" s="129"/>
    </row>
    <row r="49" ht="33.75" spans="1:22">
      <c r="A49" s="181"/>
      <c r="B49" s="43" t="s">
        <v>104</v>
      </c>
      <c r="C49" s="43" t="s">
        <v>133</v>
      </c>
      <c r="D49" s="43" t="s">
        <v>106</v>
      </c>
      <c r="E49" s="43" t="s">
        <v>107</v>
      </c>
      <c r="F49" s="43" t="s">
        <v>107</v>
      </c>
      <c r="G49" s="43" t="s">
        <v>108</v>
      </c>
      <c r="H49" s="129">
        <f t="shared" si="8"/>
        <v>12340.92</v>
      </c>
      <c r="I49" s="129">
        <f t="shared" si="7"/>
        <v>0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87">
        <v>12340.92</v>
      </c>
      <c r="T49" s="129"/>
      <c r="U49" s="129"/>
      <c r="V49" s="129"/>
    </row>
    <row r="50" ht="22.5" spans="1:22">
      <c r="A50" s="181"/>
      <c r="B50" s="43" t="s">
        <v>104</v>
      </c>
      <c r="C50" s="43" t="s">
        <v>134</v>
      </c>
      <c r="D50" s="43" t="s">
        <v>106</v>
      </c>
      <c r="E50" s="43" t="s">
        <v>107</v>
      </c>
      <c r="F50" s="43" t="s">
        <v>107</v>
      </c>
      <c r="G50" s="43" t="s">
        <v>108</v>
      </c>
      <c r="H50" s="129">
        <f t="shared" si="8"/>
        <v>3104.81</v>
      </c>
      <c r="I50" s="129">
        <f t="shared" si="7"/>
        <v>0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87">
        <v>3104.81</v>
      </c>
      <c r="T50" s="129"/>
      <c r="U50" s="129"/>
      <c r="V50" s="129"/>
    </row>
    <row r="51" ht="22.5" spans="1:22">
      <c r="A51" s="181"/>
      <c r="B51" s="43" t="s">
        <v>104</v>
      </c>
      <c r="C51" s="43" t="s">
        <v>135</v>
      </c>
      <c r="D51" s="43" t="s">
        <v>106</v>
      </c>
      <c r="E51" s="43" t="s">
        <v>107</v>
      </c>
      <c r="F51" s="43" t="s">
        <v>107</v>
      </c>
      <c r="G51" s="43" t="s">
        <v>108</v>
      </c>
      <c r="H51" s="129">
        <f t="shared" si="8"/>
        <v>40334.63</v>
      </c>
      <c r="I51" s="129">
        <f t="shared" ref="I51:I56" si="9">J51+K51+L51</f>
        <v>0</v>
      </c>
      <c r="J51" s="70"/>
      <c r="K51" s="70"/>
      <c r="L51" s="129"/>
      <c r="M51" s="70"/>
      <c r="N51" s="70"/>
      <c r="O51" s="70"/>
      <c r="P51" s="70"/>
      <c r="Q51" s="70"/>
      <c r="R51" s="70"/>
      <c r="S51" s="187">
        <v>40334.63</v>
      </c>
      <c r="T51" s="70"/>
      <c r="U51" s="70"/>
      <c r="V51" s="70"/>
    </row>
    <row r="52" ht="22.5" spans="1:22">
      <c r="A52" s="181"/>
      <c r="B52" s="43" t="s">
        <v>104</v>
      </c>
      <c r="C52" s="43" t="s">
        <v>136</v>
      </c>
      <c r="D52" s="43" t="s">
        <v>106</v>
      </c>
      <c r="E52" s="43" t="s">
        <v>107</v>
      </c>
      <c r="F52" s="43" t="s">
        <v>107</v>
      </c>
      <c r="G52" s="43" t="s">
        <v>108</v>
      </c>
      <c r="H52" s="129">
        <f t="shared" si="8"/>
        <v>3087.15</v>
      </c>
      <c r="I52" s="129">
        <f t="shared" si="9"/>
        <v>0</v>
      </c>
      <c r="J52" s="70"/>
      <c r="K52" s="70"/>
      <c r="L52" s="129"/>
      <c r="M52" s="70"/>
      <c r="N52" s="70"/>
      <c r="O52" s="70"/>
      <c r="P52" s="70"/>
      <c r="Q52" s="70"/>
      <c r="R52" s="70"/>
      <c r="S52" s="187">
        <v>3087.15</v>
      </c>
      <c r="T52" s="70"/>
      <c r="U52" s="70"/>
      <c r="V52" s="70"/>
    </row>
    <row r="53" ht="22.5" spans="1:22">
      <c r="A53" s="181"/>
      <c r="B53" s="43" t="s">
        <v>104</v>
      </c>
      <c r="C53" s="43" t="s">
        <v>137</v>
      </c>
      <c r="D53" s="43" t="s">
        <v>106</v>
      </c>
      <c r="E53" s="43" t="s">
        <v>107</v>
      </c>
      <c r="F53" s="43" t="s">
        <v>107</v>
      </c>
      <c r="G53" s="43" t="s">
        <v>108</v>
      </c>
      <c r="H53" s="129">
        <f t="shared" si="8"/>
        <v>60511</v>
      </c>
      <c r="I53" s="129">
        <f t="shared" si="9"/>
        <v>0</v>
      </c>
      <c r="J53" s="70"/>
      <c r="K53" s="70"/>
      <c r="L53" s="129"/>
      <c r="M53" s="70"/>
      <c r="N53" s="70"/>
      <c r="O53" s="70"/>
      <c r="P53" s="70"/>
      <c r="Q53" s="70"/>
      <c r="R53" s="70"/>
      <c r="S53" s="187">
        <v>60511</v>
      </c>
      <c r="T53" s="70"/>
      <c r="U53" s="70"/>
      <c r="V53" s="70"/>
    </row>
    <row r="54" ht="22.5" spans="1:22">
      <c r="A54" s="181"/>
      <c r="B54" s="43" t="s">
        <v>104</v>
      </c>
      <c r="C54" s="43" t="s">
        <v>138</v>
      </c>
      <c r="D54" s="43" t="s">
        <v>106</v>
      </c>
      <c r="E54" s="43" t="s">
        <v>107</v>
      </c>
      <c r="F54" s="43" t="s">
        <v>107</v>
      </c>
      <c r="G54" s="43" t="s">
        <v>108</v>
      </c>
      <c r="H54" s="129">
        <f t="shared" si="8"/>
        <v>33055</v>
      </c>
      <c r="I54" s="129">
        <f t="shared" si="9"/>
        <v>0</v>
      </c>
      <c r="J54" s="70"/>
      <c r="K54" s="70"/>
      <c r="L54" s="129"/>
      <c r="M54" s="70"/>
      <c r="N54" s="70"/>
      <c r="O54" s="70"/>
      <c r="P54" s="70"/>
      <c r="Q54" s="70"/>
      <c r="R54" s="70"/>
      <c r="S54" s="187">
        <v>33055</v>
      </c>
      <c r="T54" s="70"/>
      <c r="U54" s="70"/>
      <c r="V54" s="70"/>
    </row>
    <row r="55" ht="33.75" spans="1:22">
      <c r="A55" s="181"/>
      <c r="B55" s="43" t="s">
        <v>104</v>
      </c>
      <c r="C55" s="43" t="s">
        <v>139</v>
      </c>
      <c r="D55" s="43" t="s">
        <v>106</v>
      </c>
      <c r="E55" s="43" t="s">
        <v>107</v>
      </c>
      <c r="F55" s="43" t="s">
        <v>107</v>
      </c>
      <c r="G55" s="43" t="s">
        <v>108</v>
      </c>
      <c r="H55" s="129">
        <f t="shared" si="8"/>
        <v>358.5</v>
      </c>
      <c r="I55" s="129">
        <f t="shared" si="9"/>
        <v>0</v>
      </c>
      <c r="J55" s="70"/>
      <c r="K55" s="70"/>
      <c r="L55" s="129"/>
      <c r="M55" s="70"/>
      <c r="N55" s="70"/>
      <c r="O55" s="70"/>
      <c r="P55" s="70"/>
      <c r="Q55" s="70"/>
      <c r="R55" s="70"/>
      <c r="S55" s="187">
        <v>358.5</v>
      </c>
      <c r="T55" s="70"/>
      <c r="U55" s="70"/>
      <c r="V55" s="70"/>
    </row>
    <row r="56" ht="22.5" spans="1:22">
      <c r="A56" s="181"/>
      <c r="B56" s="43" t="s">
        <v>104</v>
      </c>
      <c r="C56" s="43" t="s">
        <v>137</v>
      </c>
      <c r="D56" s="43" t="s">
        <v>106</v>
      </c>
      <c r="E56" s="43" t="s">
        <v>107</v>
      </c>
      <c r="F56" s="43" t="s">
        <v>107</v>
      </c>
      <c r="G56" s="43" t="s">
        <v>108</v>
      </c>
      <c r="H56" s="129">
        <f t="shared" si="8"/>
        <v>13720.09</v>
      </c>
      <c r="I56" s="129">
        <f t="shared" si="9"/>
        <v>0</v>
      </c>
      <c r="J56" s="70"/>
      <c r="K56" s="70"/>
      <c r="L56" s="129"/>
      <c r="M56" s="70"/>
      <c r="N56" s="70"/>
      <c r="O56" s="70"/>
      <c r="P56" s="70"/>
      <c r="Q56" s="70"/>
      <c r="R56" s="70"/>
      <c r="S56" s="187">
        <v>13720.09</v>
      </c>
      <c r="T56" s="70"/>
      <c r="U56" s="70"/>
      <c r="V56" s="70"/>
    </row>
    <row r="57" ht="22.5" spans="1:22">
      <c r="A57" s="181"/>
      <c r="B57" s="43" t="s">
        <v>104</v>
      </c>
      <c r="C57" s="43" t="s">
        <v>135</v>
      </c>
      <c r="D57" s="43" t="s">
        <v>106</v>
      </c>
      <c r="E57" s="43" t="s">
        <v>107</v>
      </c>
      <c r="F57" s="43" t="s">
        <v>107</v>
      </c>
      <c r="G57" s="43" t="s">
        <v>108</v>
      </c>
      <c r="H57" s="129">
        <f t="shared" si="8"/>
        <v>713.41</v>
      </c>
      <c r="I57" s="129">
        <f t="shared" ref="I57:I66" si="10">J57+K57+L57</f>
        <v>0</v>
      </c>
      <c r="J57" s="70"/>
      <c r="K57" s="70"/>
      <c r="L57" s="129"/>
      <c r="M57" s="70"/>
      <c r="N57" s="70"/>
      <c r="O57" s="70"/>
      <c r="P57" s="70"/>
      <c r="Q57" s="70"/>
      <c r="R57" s="70"/>
      <c r="S57" s="187">
        <v>713.41</v>
      </c>
      <c r="T57" s="70"/>
      <c r="U57" s="70"/>
      <c r="V57" s="70"/>
    </row>
    <row r="58" ht="22.5" spans="1:22">
      <c r="A58" s="181"/>
      <c r="B58" s="43" t="s">
        <v>104</v>
      </c>
      <c r="C58" s="43" t="s">
        <v>132</v>
      </c>
      <c r="D58" s="43" t="s">
        <v>106</v>
      </c>
      <c r="E58" s="43" t="s">
        <v>107</v>
      </c>
      <c r="F58" s="43" t="s">
        <v>107</v>
      </c>
      <c r="G58" s="43" t="s">
        <v>108</v>
      </c>
      <c r="H58" s="129">
        <f t="shared" si="8"/>
        <v>21369</v>
      </c>
      <c r="I58" s="129">
        <f t="shared" si="10"/>
        <v>0</v>
      </c>
      <c r="J58" s="70"/>
      <c r="K58" s="70"/>
      <c r="L58" s="129"/>
      <c r="M58" s="70"/>
      <c r="N58" s="70"/>
      <c r="O58" s="70"/>
      <c r="P58" s="70"/>
      <c r="Q58" s="70"/>
      <c r="R58" s="70"/>
      <c r="S58" s="187">
        <v>21369</v>
      </c>
      <c r="T58" s="70"/>
      <c r="U58" s="70"/>
      <c r="V58" s="70"/>
    </row>
    <row r="59" ht="22.5" spans="1:22">
      <c r="A59" s="181"/>
      <c r="B59" s="43" t="s">
        <v>104</v>
      </c>
      <c r="C59" s="43" t="s">
        <v>136</v>
      </c>
      <c r="D59" s="43" t="s">
        <v>106</v>
      </c>
      <c r="E59" s="43" t="s">
        <v>107</v>
      </c>
      <c r="F59" s="43" t="s">
        <v>107</v>
      </c>
      <c r="G59" s="43" t="s">
        <v>108</v>
      </c>
      <c r="H59" s="129">
        <f t="shared" si="8"/>
        <v>1818.2</v>
      </c>
      <c r="I59" s="129">
        <f t="shared" si="10"/>
        <v>0</v>
      </c>
      <c r="J59" s="70"/>
      <c r="K59" s="70"/>
      <c r="L59" s="129"/>
      <c r="M59" s="70"/>
      <c r="N59" s="70"/>
      <c r="O59" s="70"/>
      <c r="P59" s="70"/>
      <c r="Q59" s="70"/>
      <c r="R59" s="70"/>
      <c r="S59" s="187">
        <v>1818.2</v>
      </c>
      <c r="T59" s="70"/>
      <c r="U59" s="70"/>
      <c r="V59" s="70"/>
    </row>
    <row r="60" ht="22.5" spans="1:22">
      <c r="A60" s="181"/>
      <c r="B60" s="43" t="s">
        <v>104</v>
      </c>
      <c r="C60" s="43" t="s">
        <v>136</v>
      </c>
      <c r="D60" s="43" t="s">
        <v>106</v>
      </c>
      <c r="E60" s="43" t="s">
        <v>107</v>
      </c>
      <c r="F60" s="43" t="s">
        <v>107</v>
      </c>
      <c r="G60" s="43" t="s">
        <v>108</v>
      </c>
      <c r="H60" s="129">
        <f t="shared" si="8"/>
        <v>5014.1</v>
      </c>
      <c r="I60" s="129">
        <f t="shared" si="10"/>
        <v>0</v>
      </c>
      <c r="J60" s="70"/>
      <c r="K60" s="70"/>
      <c r="L60" s="129"/>
      <c r="M60" s="70"/>
      <c r="N60" s="70"/>
      <c r="O60" s="70"/>
      <c r="P60" s="70"/>
      <c r="Q60" s="70"/>
      <c r="R60" s="70"/>
      <c r="S60" s="187">
        <v>5014.1</v>
      </c>
      <c r="T60" s="70"/>
      <c r="U60" s="70"/>
      <c r="V60" s="70"/>
    </row>
    <row r="61" ht="22.5" spans="1:22">
      <c r="A61" s="181"/>
      <c r="B61" s="43" t="s">
        <v>104</v>
      </c>
      <c r="C61" s="43" t="s">
        <v>132</v>
      </c>
      <c r="D61" s="43" t="s">
        <v>106</v>
      </c>
      <c r="E61" s="43" t="s">
        <v>107</v>
      </c>
      <c r="F61" s="43" t="s">
        <v>107</v>
      </c>
      <c r="G61" s="43" t="s">
        <v>108</v>
      </c>
      <c r="H61" s="129">
        <f t="shared" si="8"/>
        <v>590</v>
      </c>
      <c r="I61" s="129">
        <f t="shared" si="10"/>
        <v>0</v>
      </c>
      <c r="J61" s="70"/>
      <c r="K61" s="70"/>
      <c r="L61" s="129"/>
      <c r="M61" s="70"/>
      <c r="N61" s="70"/>
      <c r="O61" s="70"/>
      <c r="P61" s="70"/>
      <c r="Q61" s="70"/>
      <c r="R61" s="70"/>
      <c r="S61" s="187">
        <v>590</v>
      </c>
      <c r="T61" s="70"/>
      <c r="U61" s="70"/>
      <c r="V61" s="70"/>
    </row>
    <row r="62" ht="22.5" spans="1:22">
      <c r="A62" s="181"/>
      <c r="B62" s="43" t="s">
        <v>104</v>
      </c>
      <c r="C62" s="43" t="s">
        <v>132</v>
      </c>
      <c r="D62" s="43" t="s">
        <v>106</v>
      </c>
      <c r="E62" s="43" t="s">
        <v>107</v>
      </c>
      <c r="F62" s="43" t="s">
        <v>107</v>
      </c>
      <c r="G62" s="43" t="s">
        <v>108</v>
      </c>
      <c r="H62" s="129">
        <f t="shared" si="8"/>
        <v>37111.2</v>
      </c>
      <c r="I62" s="129">
        <f t="shared" si="10"/>
        <v>0</v>
      </c>
      <c r="J62" s="70"/>
      <c r="K62" s="70"/>
      <c r="L62" s="129"/>
      <c r="M62" s="70"/>
      <c r="N62" s="70"/>
      <c r="O62" s="70"/>
      <c r="P62" s="70"/>
      <c r="Q62" s="70"/>
      <c r="R62" s="70"/>
      <c r="S62" s="187">
        <v>37111.2</v>
      </c>
      <c r="T62" s="70"/>
      <c r="U62" s="70"/>
      <c r="V62" s="70"/>
    </row>
    <row r="63" ht="33.75" spans="1:22">
      <c r="A63" s="181"/>
      <c r="B63" s="43" t="s">
        <v>104</v>
      </c>
      <c r="C63" s="43" t="s">
        <v>140</v>
      </c>
      <c r="D63" s="43" t="s">
        <v>106</v>
      </c>
      <c r="E63" s="43" t="s">
        <v>107</v>
      </c>
      <c r="F63" s="43" t="s">
        <v>107</v>
      </c>
      <c r="G63" s="43" t="s">
        <v>108</v>
      </c>
      <c r="H63" s="129">
        <f t="shared" si="8"/>
        <v>90000</v>
      </c>
      <c r="I63" s="129">
        <f t="shared" si="10"/>
        <v>0</v>
      </c>
      <c r="J63" s="70"/>
      <c r="K63" s="70"/>
      <c r="L63" s="129"/>
      <c r="M63" s="70"/>
      <c r="N63" s="70"/>
      <c r="O63" s="70"/>
      <c r="P63" s="70"/>
      <c r="Q63" s="70"/>
      <c r="R63" s="70"/>
      <c r="S63" s="187">
        <v>90000</v>
      </c>
      <c r="T63" s="70"/>
      <c r="U63" s="70"/>
      <c r="V63" s="70"/>
    </row>
    <row r="64" ht="22.5" spans="1:22">
      <c r="A64" s="181"/>
      <c r="B64" s="43" t="s">
        <v>104</v>
      </c>
      <c r="C64" s="43" t="s">
        <v>121</v>
      </c>
      <c r="D64" s="43" t="s">
        <v>106</v>
      </c>
      <c r="E64" s="43" t="s">
        <v>107</v>
      </c>
      <c r="F64" s="43" t="s">
        <v>110</v>
      </c>
      <c r="G64" s="43" t="s">
        <v>111</v>
      </c>
      <c r="H64" s="129">
        <f t="shared" si="8"/>
        <v>16179</v>
      </c>
      <c r="I64" s="129">
        <f t="shared" si="10"/>
        <v>0</v>
      </c>
      <c r="J64" s="70"/>
      <c r="K64" s="70"/>
      <c r="L64" s="129"/>
      <c r="M64" s="70"/>
      <c r="N64" s="70"/>
      <c r="O64" s="70"/>
      <c r="P64" s="70"/>
      <c r="Q64" s="70"/>
      <c r="R64" s="70"/>
      <c r="S64" s="187">
        <v>16179</v>
      </c>
      <c r="T64" s="70"/>
      <c r="U64" s="70"/>
      <c r="V64" s="70"/>
    </row>
    <row r="65" ht="22.5" spans="1:22">
      <c r="A65" s="181"/>
      <c r="B65" s="43" t="s">
        <v>104</v>
      </c>
      <c r="C65" s="43" t="s">
        <v>121</v>
      </c>
      <c r="D65" s="43" t="s">
        <v>106</v>
      </c>
      <c r="E65" s="43" t="s">
        <v>107</v>
      </c>
      <c r="F65" s="43" t="s">
        <v>110</v>
      </c>
      <c r="G65" s="43" t="s">
        <v>111</v>
      </c>
      <c r="H65" s="129">
        <f t="shared" si="8"/>
        <v>30696.61</v>
      </c>
      <c r="I65" s="129">
        <f t="shared" si="10"/>
        <v>0</v>
      </c>
      <c r="J65" s="70"/>
      <c r="K65" s="70"/>
      <c r="L65" s="129"/>
      <c r="M65" s="70"/>
      <c r="N65" s="70"/>
      <c r="O65" s="70"/>
      <c r="P65" s="70"/>
      <c r="Q65" s="70"/>
      <c r="R65" s="70"/>
      <c r="S65" s="187">
        <v>30696.61</v>
      </c>
      <c r="T65" s="70"/>
      <c r="U65" s="48"/>
      <c r="V65" s="70"/>
    </row>
    <row r="66" ht="22.5" spans="1:22">
      <c r="A66" s="181"/>
      <c r="B66" s="43" t="s">
        <v>104</v>
      </c>
      <c r="C66" s="43" t="s">
        <v>121</v>
      </c>
      <c r="D66" s="43" t="s">
        <v>106</v>
      </c>
      <c r="E66" s="43" t="s">
        <v>107</v>
      </c>
      <c r="F66" s="43" t="s">
        <v>110</v>
      </c>
      <c r="G66" s="43" t="s">
        <v>111</v>
      </c>
      <c r="H66" s="129">
        <f t="shared" si="8"/>
        <v>74634.3</v>
      </c>
      <c r="I66" s="129">
        <f t="shared" si="10"/>
        <v>0</v>
      </c>
      <c r="J66" s="70"/>
      <c r="K66" s="70"/>
      <c r="L66" s="129"/>
      <c r="M66" s="70"/>
      <c r="N66" s="70"/>
      <c r="O66" s="70"/>
      <c r="P66" s="70"/>
      <c r="Q66" s="70"/>
      <c r="R66" s="70"/>
      <c r="S66" s="187">
        <v>74634.3</v>
      </c>
      <c r="T66" s="70"/>
      <c r="U66" s="48"/>
      <c r="V66" s="70"/>
    </row>
    <row r="67" ht="22.5" spans="1:22">
      <c r="A67" s="181"/>
      <c r="B67" s="43" t="s">
        <v>104</v>
      </c>
      <c r="C67" s="43" t="s">
        <v>121</v>
      </c>
      <c r="D67" s="43" t="s">
        <v>106</v>
      </c>
      <c r="E67" s="43" t="s">
        <v>107</v>
      </c>
      <c r="F67" s="43" t="s">
        <v>110</v>
      </c>
      <c r="G67" s="43" t="s">
        <v>111</v>
      </c>
      <c r="H67" s="129">
        <f t="shared" ref="H67:H88" si="11">I67+M67+N67+O67+P67+Q67+R67+S67+T67+V67+U67</f>
        <v>1591</v>
      </c>
      <c r="I67" s="129">
        <f t="shared" ref="I67:I88" si="12">J67+K67+L67</f>
        <v>0</v>
      </c>
      <c r="J67" s="70"/>
      <c r="K67" s="70"/>
      <c r="L67" s="129"/>
      <c r="M67" s="70"/>
      <c r="N67" s="70"/>
      <c r="O67" s="70"/>
      <c r="P67" s="70"/>
      <c r="Q67" s="70"/>
      <c r="R67" s="70"/>
      <c r="S67" s="187">
        <v>1591</v>
      </c>
      <c r="T67" s="70"/>
      <c r="U67" s="70"/>
      <c r="V67" s="70"/>
    </row>
    <row r="68" ht="22.5" spans="1:22">
      <c r="A68" s="181"/>
      <c r="B68" s="43" t="s">
        <v>104</v>
      </c>
      <c r="C68" s="43" t="s">
        <v>134</v>
      </c>
      <c r="D68" s="43" t="s">
        <v>106</v>
      </c>
      <c r="E68" s="43" t="s">
        <v>107</v>
      </c>
      <c r="F68" s="43" t="s">
        <v>107</v>
      </c>
      <c r="G68" s="43" t="s">
        <v>108</v>
      </c>
      <c r="H68" s="129">
        <f t="shared" si="11"/>
        <v>52078.27</v>
      </c>
      <c r="I68" s="129">
        <f t="shared" si="12"/>
        <v>0</v>
      </c>
      <c r="J68" s="70"/>
      <c r="K68" s="70"/>
      <c r="L68" s="129"/>
      <c r="M68" s="70"/>
      <c r="N68" s="70"/>
      <c r="O68" s="70"/>
      <c r="P68" s="70"/>
      <c r="Q68" s="70"/>
      <c r="R68" s="70"/>
      <c r="S68" s="187">
        <v>52078.27</v>
      </c>
      <c r="T68" s="70"/>
      <c r="U68" s="70"/>
      <c r="V68" s="70"/>
    </row>
    <row r="69" ht="22.5" spans="1:22">
      <c r="A69" s="181"/>
      <c r="B69" s="43" t="s">
        <v>104</v>
      </c>
      <c r="C69" s="43" t="s">
        <v>121</v>
      </c>
      <c r="D69" s="43" t="s">
        <v>106</v>
      </c>
      <c r="E69" s="43" t="s">
        <v>107</v>
      </c>
      <c r="F69" s="43" t="s">
        <v>110</v>
      </c>
      <c r="G69" s="43" t="s">
        <v>111</v>
      </c>
      <c r="H69" s="129">
        <f t="shared" si="11"/>
        <v>25000</v>
      </c>
      <c r="I69" s="129">
        <f t="shared" si="12"/>
        <v>0</v>
      </c>
      <c r="J69" s="70"/>
      <c r="K69" s="70"/>
      <c r="L69" s="129"/>
      <c r="M69" s="70"/>
      <c r="N69" s="70"/>
      <c r="O69" s="70"/>
      <c r="P69" s="70"/>
      <c r="Q69" s="70"/>
      <c r="R69" s="70"/>
      <c r="S69" s="187">
        <v>25000</v>
      </c>
      <c r="T69" s="70"/>
      <c r="U69" s="70"/>
      <c r="V69" s="70"/>
    </row>
    <row r="70" ht="22.5" spans="1:22">
      <c r="A70" s="181"/>
      <c r="B70" s="43" t="s">
        <v>104</v>
      </c>
      <c r="C70" s="43" t="s">
        <v>132</v>
      </c>
      <c r="D70" s="43" t="s">
        <v>106</v>
      </c>
      <c r="E70" s="43" t="s">
        <v>107</v>
      </c>
      <c r="F70" s="43" t="s">
        <v>107</v>
      </c>
      <c r="G70" s="43" t="s">
        <v>108</v>
      </c>
      <c r="H70" s="129">
        <f t="shared" si="11"/>
        <v>14750</v>
      </c>
      <c r="I70" s="129">
        <f t="shared" si="12"/>
        <v>0</v>
      </c>
      <c r="J70" s="70"/>
      <c r="K70" s="70"/>
      <c r="L70" s="129"/>
      <c r="M70" s="70"/>
      <c r="N70" s="70"/>
      <c r="O70" s="70"/>
      <c r="P70" s="70"/>
      <c r="Q70" s="70"/>
      <c r="R70" s="70"/>
      <c r="S70" s="187">
        <v>14750</v>
      </c>
      <c r="T70" s="70"/>
      <c r="U70" s="70"/>
      <c r="V70" s="70"/>
    </row>
    <row r="71" ht="22.5" spans="1:22">
      <c r="A71" s="181"/>
      <c r="B71" s="43" t="s">
        <v>104</v>
      </c>
      <c r="C71" s="43" t="s">
        <v>134</v>
      </c>
      <c r="D71" s="43" t="s">
        <v>106</v>
      </c>
      <c r="E71" s="43" t="s">
        <v>107</v>
      </c>
      <c r="F71" s="43" t="s">
        <v>107</v>
      </c>
      <c r="G71" s="43" t="s">
        <v>108</v>
      </c>
      <c r="H71" s="129">
        <f t="shared" si="11"/>
        <v>24800</v>
      </c>
      <c r="I71" s="129">
        <f t="shared" si="12"/>
        <v>0</v>
      </c>
      <c r="J71" s="70"/>
      <c r="K71" s="70"/>
      <c r="L71" s="129"/>
      <c r="M71" s="70"/>
      <c r="N71" s="70"/>
      <c r="O71" s="70"/>
      <c r="P71" s="70"/>
      <c r="Q71" s="70"/>
      <c r="R71" s="70"/>
      <c r="S71" s="187">
        <v>24800</v>
      </c>
      <c r="T71" s="70"/>
      <c r="U71" s="70"/>
      <c r="V71" s="70"/>
    </row>
    <row r="72" ht="22.5" spans="1:22">
      <c r="A72" s="181"/>
      <c r="B72" s="43" t="s">
        <v>104</v>
      </c>
      <c r="C72" s="43" t="s">
        <v>129</v>
      </c>
      <c r="D72" s="43" t="s">
        <v>106</v>
      </c>
      <c r="E72" s="43" t="s">
        <v>107</v>
      </c>
      <c r="F72" s="43" t="s">
        <v>110</v>
      </c>
      <c r="G72" s="43" t="s">
        <v>111</v>
      </c>
      <c r="H72" s="129">
        <f t="shared" si="11"/>
        <v>16368</v>
      </c>
      <c r="I72" s="129">
        <f t="shared" si="12"/>
        <v>0</v>
      </c>
      <c r="J72" s="70"/>
      <c r="K72" s="70"/>
      <c r="L72" s="129"/>
      <c r="M72" s="70"/>
      <c r="N72" s="70"/>
      <c r="O72" s="70"/>
      <c r="P72" s="70"/>
      <c r="Q72" s="70"/>
      <c r="R72" s="70"/>
      <c r="S72" s="187">
        <v>16368</v>
      </c>
      <c r="T72" s="70"/>
      <c r="U72" s="70"/>
      <c r="V72" s="70"/>
    </row>
    <row r="73" ht="22.5" spans="1:22">
      <c r="A73" s="181"/>
      <c r="B73" s="43" t="s">
        <v>104</v>
      </c>
      <c r="C73" s="43" t="s">
        <v>132</v>
      </c>
      <c r="D73" s="43" t="s">
        <v>106</v>
      </c>
      <c r="E73" s="43" t="s">
        <v>107</v>
      </c>
      <c r="F73" s="43" t="s">
        <v>141</v>
      </c>
      <c r="G73" s="43" t="s">
        <v>142</v>
      </c>
      <c r="H73" s="129">
        <f t="shared" si="11"/>
        <v>4000</v>
      </c>
      <c r="I73" s="129">
        <f t="shared" si="12"/>
        <v>0</v>
      </c>
      <c r="J73" s="70"/>
      <c r="K73" s="70"/>
      <c r="L73" s="129"/>
      <c r="M73" s="70"/>
      <c r="N73" s="70"/>
      <c r="O73" s="70"/>
      <c r="P73" s="70"/>
      <c r="Q73" s="70"/>
      <c r="R73" s="70"/>
      <c r="S73" s="187">
        <v>4000</v>
      </c>
      <c r="T73" s="70"/>
      <c r="U73" s="70"/>
      <c r="V73" s="70"/>
    </row>
    <row r="74" ht="22.5" spans="1:22">
      <c r="A74" s="181"/>
      <c r="B74" s="43" t="s">
        <v>104</v>
      </c>
      <c r="C74" s="43" t="s">
        <v>132</v>
      </c>
      <c r="D74" s="43" t="s">
        <v>106</v>
      </c>
      <c r="E74" s="43" t="s">
        <v>107</v>
      </c>
      <c r="F74" s="43" t="s">
        <v>107</v>
      </c>
      <c r="G74" s="43" t="s">
        <v>108</v>
      </c>
      <c r="H74" s="129">
        <f t="shared" si="11"/>
        <v>319</v>
      </c>
      <c r="I74" s="129">
        <f t="shared" si="12"/>
        <v>0</v>
      </c>
      <c r="J74" s="70"/>
      <c r="K74" s="70"/>
      <c r="L74" s="129"/>
      <c r="M74" s="70"/>
      <c r="N74" s="70"/>
      <c r="O74" s="70"/>
      <c r="P74" s="70"/>
      <c r="Q74" s="70"/>
      <c r="R74" s="70"/>
      <c r="S74" s="187">
        <v>319</v>
      </c>
      <c r="T74" s="70"/>
      <c r="U74" s="70"/>
      <c r="V74" s="70"/>
    </row>
    <row r="75" ht="22.5" spans="1:22">
      <c r="A75" s="181"/>
      <c r="B75" s="43" t="s">
        <v>104</v>
      </c>
      <c r="C75" s="43" t="s">
        <v>132</v>
      </c>
      <c r="D75" s="43" t="s">
        <v>106</v>
      </c>
      <c r="E75" s="43" t="s">
        <v>107</v>
      </c>
      <c r="F75" s="43" t="s">
        <v>107</v>
      </c>
      <c r="G75" s="43" t="s">
        <v>108</v>
      </c>
      <c r="H75" s="129">
        <f t="shared" si="11"/>
        <v>56084</v>
      </c>
      <c r="I75" s="129">
        <f t="shared" si="12"/>
        <v>0</v>
      </c>
      <c r="J75" s="70"/>
      <c r="K75" s="70"/>
      <c r="L75" s="129"/>
      <c r="M75" s="70"/>
      <c r="N75" s="70"/>
      <c r="O75" s="70"/>
      <c r="P75" s="70"/>
      <c r="Q75" s="70"/>
      <c r="R75" s="70"/>
      <c r="S75" s="187">
        <v>56084</v>
      </c>
      <c r="T75" s="70"/>
      <c r="U75" s="70"/>
      <c r="V75" s="70"/>
    </row>
    <row r="76" ht="22.5" spans="1:22">
      <c r="A76" s="181"/>
      <c r="B76" s="43" t="s">
        <v>104</v>
      </c>
      <c r="C76" s="43" t="s">
        <v>132</v>
      </c>
      <c r="D76" s="43" t="s">
        <v>106</v>
      </c>
      <c r="E76" s="43" t="s">
        <v>107</v>
      </c>
      <c r="F76" s="43" t="s">
        <v>107</v>
      </c>
      <c r="G76" s="43" t="s">
        <v>108</v>
      </c>
      <c r="H76" s="129">
        <f t="shared" si="11"/>
        <v>43615.45</v>
      </c>
      <c r="I76" s="129">
        <f t="shared" si="12"/>
        <v>0</v>
      </c>
      <c r="J76" s="70"/>
      <c r="K76" s="70"/>
      <c r="L76" s="129"/>
      <c r="M76" s="70"/>
      <c r="N76" s="70"/>
      <c r="O76" s="70"/>
      <c r="P76" s="70"/>
      <c r="Q76" s="70"/>
      <c r="R76" s="70"/>
      <c r="S76" s="187">
        <v>43615.45</v>
      </c>
      <c r="T76" s="70"/>
      <c r="U76" s="70"/>
      <c r="V76" s="70"/>
    </row>
    <row r="77" ht="22.5" spans="1:22">
      <c r="A77" s="181"/>
      <c r="B77" s="43" t="s">
        <v>104</v>
      </c>
      <c r="C77" s="43" t="s">
        <v>126</v>
      </c>
      <c r="D77" s="43" t="s">
        <v>106</v>
      </c>
      <c r="E77" s="43" t="s">
        <v>107</v>
      </c>
      <c r="F77" s="43" t="s">
        <v>110</v>
      </c>
      <c r="G77" s="43" t="s">
        <v>111</v>
      </c>
      <c r="H77" s="129">
        <f t="shared" si="11"/>
        <v>88</v>
      </c>
      <c r="I77" s="129">
        <f t="shared" si="12"/>
        <v>0</v>
      </c>
      <c r="J77" s="70"/>
      <c r="K77" s="70"/>
      <c r="L77" s="129"/>
      <c r="M77" s="70"/>
      <c r="N77" s="70"/>
      <c r="O77" s="70"/>
      <c r="P77" s="70"/>
      <c r="Q77" s="70"/>
      <c r="R77" s="70"/>
      <c r="S77" s="187">
        <v>88</v>
      </c>
      <c r="T77" s="70"/>
      <c r="U77" s="70"/>
      <c r="V77" s="70"/>
    </row>
    <row r="78" ht="22.5" spans="1:22">
      <c r="A78" s="181"/>
      <c r="B78" s="43" t="s">
        <v>104</v>
      </c>
      <c r="C78" s="43" t="s">
        <v>132</v>
      </c>
      <c r="D78" s="43" t="s">
        <v>106</v>
      </c>
      <c r="E78" s="43" t="s">
        <v>107</v>
      </c>
      <c r="F78" s="43" t="s">
        <v>107</v>
      </c>
      <c r="G78" s="43" t="s">
        <v>108</v>
      </c>
      <c r="H78" s="129">
        <f t="shared" si="11"/>
        <v>18144.5</v>
      </c>
      <c r="I78" s="129">
        <f t="shared" si="12"/>
        <v>0</v>
      </c>
      <c r="J78" s="70"/>
      <c r="K78" s="70"/>
      <c r="L78" s="129"/>
      <c r="M78" s="70"/>
      <c r="N78" s="70"/>
      <c r="O78" s="70"/>
      <c r="P78" s="70"/>
      <c r="Q78" s="70"/>
      <c r="R78" s="70"/>
      <c r="S78" s="187">
        <v>18144.5</v>
      </c>
      <c r="T78" s="70"/>
      <c r="U78" s="70"/>
      <c r="V78" s="70"/>
    </row>
    <row r="79" ht="22.5" spans="1:22">
      <c r="A79" s="181"/>
      <c r="B79" s="43" t="s">
        <v>104</v>
      </c>
      <c r="C79" s="43" t="s">
        <v>132</v>
      </c>
      <c r="D79" s="43" t="s">
        <v>106</v>
      </c>
      <c r="E79" s="43" t="s">
        <v>107</v>
      </c>
      <c r="F79" s="43" t="s">
        <v>107</v>
      </c>
      <c r="G79" s="43" t="s">
        <v>108</v>
      </c>
      <c r="H79" s="129">
        <f t="shared" si="11"/>
        <v>36684.56</v>
      </c>
      <c r="I79" s="129">
        <f t="shared" si="12"/>
        <v>0</v>
      </c>
      <c r="J79" s="70"/>
      <c r="K79" s="70"/>
      <c r="L79" s="129"/>
      <c r="M79" s="70"/>
      <c r="N79" s="70"/>
      <c r="O79" s="70"/>
      <c r="P79" s="70"/>
      <c r="Q79" s="70"/>
      <c r="R79" s="70"/>
      <c r="S79" s="187">
        <v>36684.56</v>
      </c>
      <c r="T79" s="70"/>
      <c r="U79" s="70"/>
      <c r="V79" s="70"/>
    </row>
    <row r="80" ht="22.5" spans="1:22">
      <c r="A80" s="181"/>
      <c r="B80" s="43" t="s">
        <v>104</v>
      </c>
      <c r="C80" s="43" t="s">
        <v>128</v>
      </c>
      <c r="D80" s="43" t="s">
        <v>106</v>
      </c>
      <c r="E80" s="43" t="s">
        <v>107</v>
      </c>
      <c r="F80" s="43" t="s">
        <v>107</v>
      </c>
      <c r="G80" s="43" t="s">
        <v>108</v>
      </c>
      <c r="H80" s="129">
        <f t="shared" si="11"/>
        <v>67596.88</v>
      </c>
      <c r="I80" s="129">
        <f t="shared" si="12"/>
        <v>0</v>
      </c>
      <c r="J80" s="70"/>
      <c r="K80" s="70"/>
      <c r="L80" s="129"/>
      <c r="M80" s="70"/>
      <c r="N80" s="70"/>
      <c r="O80" s="70"/>
      <c r="P80" s="70"/>
      <c r="Q80" s="70"/>
      <c r="R80" s="70"/>
      <c r="S80" s="187">
        <v>67596.88</v>
      </c>
      <c r="T80" s="70"/>
      <c r="U80" s="70"/>
      <c r="V80" s="70"/>
    </row>
    <row r="81" ht="22.5" spans="1:22">
      <c r="A81" s="181"/>
      <c r="B81" s="43" t="s">
        <v>104</v>
      </c>
      <c r="C81" s="43" t="s">
        <v>126</v>
      </c>
      <c r="D81" s="43" t="s">
        <v>106</v>
      </c>
      <c r="E81" s="43" t="s">
        <v>107</v>
      </c>
      <c r="F81" s="43" t="s">
        <v>110</v>
      </c>
      <c r="G81" s="43" t="s">
        <v>111</v>
      </c>
      <c r="H81" s="129">
        <f t="shared" si="11"/>
        <v>83450.83</v>
      </c>
      <c r="I81" s="129">
        <f t="shared" si="12"/>
        <v>0</v>
      </c>
      <c r="J81" s="70"/>
      <c r="K81" s="70"/>
      <c r="L81" s="129"/>
      <c r="M81" s="70"/>
      <c r="N81" s="70"/>
      <c r="O81" s="70"/>
      <c r="P81" s="70"/>
      <c r="Q81" s="70"/>
      <c r="R81" s="70"/>
      <c r="S81" s="187">
        <v>83450.83</v>
      </c>
      <c r="T81" s="70"/>
      <c r="U81" s="70"/>
      <c r="V81" s="70"/>
    </row>
    <row r="82" ht="33.75" spans="1:22">
      <c r="A82" s="181"/>
      <c r="B82" s="43" t="s">
        <v>104</v>
      </c>
      <c r="C82" s="43" t="s">
        <v>143</v>
      </c>
      <c r="D82" s="43" t="s">
        <v>144</v>
      </c>
      <c r="E82" s="43" t="s">
        <v>145</v>
      </c>
      <c r="F82" s="43" t="s">
        <v>146</v>
      </c>
      <c r="G82" s="43" t="s">
        <v>147</v>
      </c>
      <c r="H82" s="129">
        <f t="shared" si="11"/>
        <v>15000</v>
      </c>
      <c r="I82" s="129">
        <f t="shared" si="12"/>
        <v>0</v>
      </c>
      <c r="J82" s="70"/>
      <c r="K82" s="70"/>
      <c r="L82" s="129"/>
      <c r="M82" s="70"/>
      <c r="N82" s="70"/>
      <c r="O82" s="70"/>
      <c r="P82" s="70"/>
      <c r="Q82" s="70"/>
      <c r="R82" s="70"/>
      <c r="S82" s="70"/>
      <c r="T82" s="188">
        <v>15000</v>
      </c>
      <c r="U82" s="70"/>
      <c r="V82" s="70"/>
    </row>
  </sheetData>
  <mergeCells count="19">
    <mergeCell ref="A2:V2"/>
    <mergeCell ref="D4:F4"/>
    <mergeCell ref="S4:V4"/>
    <mergeCell ref="A4:A6"/>
    <mergeCell ref="A7:A29"/>
    <mergeCell ref="A30:A82"/>
    <mergeCell ref="B4:B6"/>
    <mergeCell ref="C4:C6"/>
    <mergeCell ref="D5:D6"/>
    <mergeCell ref="E5:E6"/>
    <mergeCell ref="F5:F6"/>
    <mergeCell ref="G4:G6"/>
    <mergeCell ref="H4:H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K33:K35">
      <formula1>"经常性项目,一次性项目"</formula1>
    </dataValidation>
  </dataValidations>
  <printOptions horizontalCentered="1"/>
  <pageMargins left="0.629166666666667" right="0.235416666666667" top="0.471527777777778" bottom="0.511805555555556" header="0.313888888888889" footer="0.313888888888889"/>
  <pageSetup paperSize="9" scale="25" orientation="landscape" horizontalDpi="600"/>
  <headerFooter>
    <oddFooter>&amp;C第 &amp;P 页，共 &amp;N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85"/>
  <sheetViews>
    <sheetView tabSelected="1" zoomScale="110" zoomScaleNormal="110" topLeftCell="A26" workbookViewId="0">
      <selection activeCell="C34" sqref="$A34:$XFD34"/>
    </sheetView>
  </sheetViews>
  <sheetFormatPr defaultColWidth="6.88333333333333" defaultRowHeight="21" customHeight="1"/>
  <cols>
    <col min="1" max="1" width="19.2583333333333" style="3" customWidth="1"/>
    <col min="2" max="2" width="30.8583333333333" style="3" customWidth="1"/>
    <col min="3" max="5" width="3.88333333333333" style="3" customWidth="1"/>
    <col min="6" max="6" width="31.2416666666667" style="169" customWidth="1"/>
    <col min="7" max="7" width="20.8833333333333" style="3" customWidth="1"/>
    <col min="8" max="8" width="19.5583333333333" style="3" customWidth="1"/>
    <col min="9" max="9" width="20" style="3" customWidth="1"/>
    <col min="10" max="10" width="16.7583333333333" style="3" customWidth="1"/>
    <col min="11" max="11" width="18.3833333333333" style="3" customWidth="1"/>
    <col min="12" max="12" width="22.6416666666667" style="3" customWidth="1"/>
    <col min="13" max="234" width="6.88333333333333" style="3" customWidth="1"/>
    <col min="235" max="16384" width="6.88333333333333" style="3"/>
  </cols>
  <sheetData>
    <row r="1" customHeight="1" spans="1:1">
      <c r="A1" s="3" t="s">
        <v>148</v>
      </c>
    </row>
    <row r="2" ht="30.75" customHeight="1" spans="1:12">
      <c r="A2" s="35" t="s">
        <v>149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customHeight="1" spans="1:12">
      <c r="A3" s="2" t="s">
        <v>23</v>
      </c>
      <c r="L3" s="178" t="s">
        <v>24</v>
      </c>
    </row>
    <row r="4" customHeight="1" spans="1:12">
      <c r="A4" s="4" t="s">
        <v>79</v>
      </c>
      <c r="B4" s="52" t="s">
        <v>80</v>
      </c>
      <c r="C4" s="37" t="s">
        <v>81</v>
      </c>
      <c r="D4" s="38"/>
      <c r="E4" s="39"/>
      <c r="F4" s="4" t="s">
        <v>82</v>
      </c>
      <c r="G4" s="40" t="s">
        <v>83</v>
      </c>
      <c r="H4" s="170" t="s">
        <v>103</v>
      </c>
      <c r="I4" s="170" t="s">
        <v>119</v>
      </c>
      <c r="J4" s="179" t="s">
        <v>150</v>
      </c>
      <c r="K4" s="179" t="s">
        <v>151</v>
      </c>
      <c r="L4" s="179" t="s">
        <v>152</v>
      </c>
    </row>
    <row r="5" ht="42.75" customHeight="1" spans="1:12">
      <c r="A5" s="4"/>
      <c r="B5" s="54"/>
      <c r="C5" s="41" t="s">
        <v>92</v>
      </c>
      <c r="D5" s="41" t="s">
        <v>93</v>
      </c>
      <c r="E5" s="41" t="s">
        <v>94</v>
      </c>
      <c r="F5" s="4"/>
      <c r="G5" s="40"/>
      <c r="H5" s="170"/>
      <c r="I5" s="170"/>
      <c r="J5" s="179"/>
      <c r="K5" s="179"/>
      <c r="L5" s="179"/>
    </row>
    <row r="6" customHeight="1" spans="1:12">
      <c r="A6" s="4"/>
      <c r="B6" s="171"/>
      <c r="C6" s="41"/>
      <c r="D6" s="41"/>
      <c r="E6" s="41"/>
      <c r="F6" s="4"/>
      <c r="G6" s="129">
        <f>SUM(H6:L6)</f>
        <v>15655799.642</v>
      </c>
      <c r="H6" s="129">
        <f t="shared" ref="H6:L6" si="0">SUM(H7:H1022)</f>
        <v>11611237.16</v>
      </c>
      <c r="I6" s="129">
        <f t="shared" si="0"/>
        <v>3011557.312</v>
      </c>
      <c r="J6" s="129">
        <f t="shared" si="0"/>
        <v>0</v>
      </c>
      <c r="K6" s="129">
        <f t="shared" si="0"/>
        <v>0</v>
      </c>
      <c r="L6" s="129">
        <f t="shared" si="0"/>
        <v>1033005.17</v>
      </c>
    </row>
    <row r="7" ht="25.5" customHeight="1" spans="1:12">
      <c r="A7" s="130" t="s">
        <v>104</v>
      </c>
      <c r="B7" s="130" t="s">
        <v>105</v>
      </c>
      <c r="C7" s="131" t="s">
        <v>106</v>
      </c>
      <c r="D7" s="131" t="s">
        <v>107</v>
      </c>
      <c r="E7" s="131" t="s">
        <v>107</v>
      </c>
      <c r="F7" s="130" t="s">
        <v>108</v>
      </c>
      <c r="G7" s="129">
        <f>SUM(H7:L7)</f>
        <v>812439.6</v>
      </c>
      <c r="H7" s="129">
        <v>812439.6</v>
      </c>
      <c r="I7" s="70"/>
      <c r="J7" s="70"/>
      <c r="K7" s="70"/>
      <c r="L7" s="70"/>
    </row>
    <row r="8" ht="25.5" customHeight="1" spans="1:12">
      <c r="A8" s="130" t="s">
        <v>104</v>
      </c>
      <c r="B8" s="130" t="s">
        <v>109</v>
      </c>
      <c r="C8" s="131" t="s">
        <v>106</v>
      </c>
      <c r="D8" s="131" t="s">
        <v>107</v>
      </c>
      <c r="E8" s="131" t="s">
        <v>110</v>
      </c>
      <c r="F8" s="130" t="s">
        <v>111</v>
      </c>
      <c r="G8" s="129">
        <f t="shared" ref="G7:G23" si="1">SUM(H8:L8)</f>
        <v>65600</v>
      </c>
      <c r="H8" s="129">
        <v>65600</v>
      </c>
      <c r="I8" s="70"/>
      <c r="J8" s="70"/>
      <c r="K8" s="70"/>
      <c r="L8" s="70"/>
    </row>
    <row r="9" ht="25.5" customHeight="1" spans="1:12">
      <c r="A9" s="130" t="s">
        <v>104</v>
      </c>
      <c r="B9" s="130" t="s">
        <v>105</v>
      </c>
      <c r="C9" s="131" t="s">
        <v>106</v>
      </c>
      <c r="D9" s="131" t="s">
        <v>107</v>
      </c>
      <c r="E9" s="131" t="s">
        <v>107</v>
      </c>
      <c r="F9" s="130" t="s">
        <v>108</v>
      </c>
      <c r="G9" s="129">
        <f t="shared" si="1"/>
        <v>870729.84</v>
      </c>
      <c r="H9" s="129">
        <v>870729.84</v>
      </c>
      <c r="I9" s="70"/>
      <c r="J9" s="70"/>
      <c r="K9" s="70"/>
      <c r="L9" s="70"/>
    </row>
    <row r="10" ht="25.5" customHeight="1" spans="1:12">
      <c r="A10" s="130" t="s">
        <v>104</v>
      </c>
      <c r="B10" s="130" t="s">
        <v>105</v>
      </c>
      <c r="C10" s="131" t="s">
        <v>106</v>
      </c>
      <c r="D10" s="131" t="s">
        <v>107</v>
      </c>
      <c r="E10" s="131" t="s">
        <v>107</v>
      </c>
      <c r="F10" s="130" t="s">
        <v>108</v>
      </c>
      <c r="G10" s="129">
        <f t="shared" si="1"/>
        <v>26894.16</v>
      </c>
      <c r="H10" s="129">
        <v>26894.16</v>
      </c>
      <c r="I10" s="70"/>
      <c r="J10" s="70"/>
      <c r="K10" s="70"/>
      <c r="L10" s="70"/>
    </row>
    <row r="11" ht="25.5" customHeight="1" spans="1:12">
      <c r="A11" s="130" t="s">
        <v>104</v>
      </c>
      <c r="B11" s="130" t="s">
        <v>105</v>
      </c>
      <c r="C11" s="131" t="s">
        <v>106</v>
      </c>
      <c r="D11" s="131" t="s">
        <v>107</v>
      </c>
      <c r="E11" s="131" t="s">
        <v>110</v>
      </c>
      <c r="F11" s="130" t="s">
        <v>111</v>
      </c>
      <c r="G11" s="129">
        <f t="shared" si="1"/>
        <v>99398.16</v>
      </c>
      <c r="H11" s="129">
        <v>99398.16</v>
      </c>
      <c r="I11" s="70"/>
      <c r="J11" s="70"/>
      <c r="K11" s="70"/>
      <c r="L11" s="70"/>
    </row>
    <row r="12" ht="25.5" customHeight="1" spans="1:12">
      <c r="A12" s="130" t="s">
        <v>104</v>
      </c>
      <c r="B12" s="130" t="s">
        <v>105</v>
      </c>
      <c r="C12" s="131" t="s">
        <v>106</v>
      </c>
      <c r="D12" s="131" t="s">
        <v>107</v>
      </c>
      <c r="E12" s="131" t="s">
        <v>110</v>
      </c>
      <c r="F12" s="130" t="s">
        <v>111</v>
      </c>
      <c r="G12" s="129">
        <f t="shared" si="1"/>
        <v>36712.84</v>
      </c>
      <c r="H12" s="129">
        <v>36712.84</v>
      </c>
      <c r="I12" s="70"/>
      <c r="J12" s="70"/>
      <c r="K12" s="70"/>
      <c r="L12" s="70"/>
    </row>
    <row r="13" ht="25.5" customHeight="1" spans="1:12">
      <c r="A13" s="130" t="s">
        <v>104</v>
      </c>
      <c r="B13" s="130" t="s">
        <v>105</v>
      </c>
      <c r="C13" s="131" t="s">
        <v>106</v>
      </c>
      <c r="D13" s="131" t="s">
        <v>107</v>
      </c>
      <c r="E13" s="131" t="s">
        <v>110</v>
      </c>
      <c r="F13" s="130" t="s">
        <v>111</v>
      </c>
      <c r="G13" s="129">
        <f t="shared" si="1"/>
        <v>102494.76</v>
      </c>
      <c r="H13" s="129">
        <v>102494.76</v>
      </c>
      <c r="I13" s="70"/>
      <c r="J13" s="70"/>
      <c r="K13" s="70"/>
      <c r="L13" s="70"/>
    </row>
    <row r="14" ht="25.5" customHeight="1" spans="1:12">
      <c r="A14" s="130" t="s">
        <v>104</v>
      </c>
      <c r="B14" s="130" t="s">
        <v>105</v>
      </c>
      <c r="C14" s="131" t="s">
        <v>106</v>
      </c>
      <c r="D14" s="131" t="s">
        <v>107</v>
      </c>
      <c r="E14" s="131" t="s">
        <v>110</v>
      </c>
      <c r="F14" s="130" t="s">
        <v>111</v>
      </c>
      <c r="G14" s="129">
        <f t="shared" si="1"/>
        <v>3156.36</v>
      </c>
      <c r="H14" s="129">
        <v>3156.36</v>
      </c>
      <c r="I14" s="70"/>
      <c r="J14" s="70"/>
      <c r="K14" s="70"/>
      <c r="L14" s="70"/>
    </row>
    <row r="15" ht="25.5" customHeight="1" spans="1:12">
      <c r="A15" s="130" t="s">
        <v>104</v>
      </c>
      <c r="B15" s="130" t="s">
        <v>112</v>
      </c>
      <c r="C15" s="131" t="s">
        <v>106</v>
      </c>
      <c r="D15" s="131" t="s">
        <v>107</v>
      </c>
      <c r="E15" s="131" t="s">
        <v>107</v>
      </c>
      <c r="F15" s="130" t="s">
        <v>108</v>
      </c>
      <c r="G15" s="129">
        <f t="shared" si="1"/>
        <v>664014.48</v>
      </c>
      <c r="H15" s="129">
        <v>664014.48</v>
      </c>
      <c r="I15" s="70"/>
      <c r="J15" s="70"/>
      <c r="K15" s="70"/>
      <c r="L15" s="70"/>
    </row>
    <row r="16" ht="25.5" customHeight="1" spans="1:12">
      <c r="A16" s="130" t="s">
        <v>104</v>
      </c>
      <c r="B16" s="130" t="s">
        <v>112</v>
      </c>
      <c r="C16" s="131" t="s">
        <v>106</v>
      </c>
      <c r="D16" s="131" t="s">
        <v>107</v>
      </c>
      <c r="E16" s="131" t="s">
        <v>110</v>
      </c>
      <c r="F16" s="130" t="s">
        <v>111</v>
      </c>
      <c r="G16" s="129">
        <f t="shared" si="1"/>
        <v>84161.28</v>
      </c>
      <c r="H16" s="129">
        <v>84161.28</v>
      </c>
      <c r="I16" s="70"/>
      <c r="J16" s="70"/>
      <c r="K16" s="70"/>
      <c r="L16" s="47"/>
    </row>
    <row r="17" ht="25.5" customHeight="1" spans="1:12">
      <c r="A17" s="130" t="s">
        <v>104</v>
      </c>
      <c r="B17" s="130" t="s">
        <v>113</v>
      </c>
      <c r="C17" s="131" t="s">
        <v>106</v>
      </c>
      <c r="D17" s="131" t="s">
        <v>107</v>
      </c>
      <c r="E17" s="131" t="s">
        <v>107</v>
      </c>
      <c r="F17" s="130" t="s">
        <v>108</v>
      </c>
      <c r="G17" s="129">
        <f t="shared" si="1"/>
        <v>807408</v>
      </c>
      <c r="H17" s="129">
        <v>807408</v>
      </c>
      <c r="I17" s="129"/>
      <c r="J17" s="129"/>
      <c r="K17" s="129"/>
      <c r="L17" s="47"/>
    </row>
    <row r="18" ht="25.5" customHeight="1" spans="1:12">
      <c r="A18" s="130" t="s">
        <v>104</v>
      </c>
      <c r="B18" s="130" t="s">
        <v>113</v>
      </c>
      <c r="C18" s="131" t="s">
        <v>106</v>
      </c>
      <c r="D18" s="131" t="s">
        <v>107</v>
      </c>
      <c r="E18" s="131" t="s">
        <v>110</v>
      </c>
      <c r="F18" s="130" t="s">
        <v>111</v>
      </c>
      <c r="G18" s="129">
        <f t="shared" si="1"/>
        <v>115488</v>
      </c>
      <c r="H18" s="129">
        <v>115488</v>
      </c>
      <c r="I18" s="129"/>
      <c r="J18" s="129"/>
      <c r="K18" s="129"/>
      <c r="L18" s="47"/>
    </row>
    <row r="19" ht="25.5" customHeight="1" spans="1:12">
      <c r="A19" s="130" t="s">
        <v>104</v>
      </c>
      <c r="B19" s="130" t="s">
        <v>114</v>
      </c>
      <c r="C19" s="131" t="s">
        <v>106</v>
      </c>
      <c r="D19" s="131" t="s">
        <v>107</v>
      </c>
      <c r="E19" s="131" t="s">
        <v>107</v>
      </c>
      <c r="F19" s="130" t="s">
        <v>108</v>
      </c>
      <c r="G19" s="129">
        <f t="shared" si="1"/>
        <v>1239076</v>
      </c>
      <c r="H19" s="129">
        <v>1239076</v>
      </c>
      <c r="I19" s="129"/>
      <c r="J19" s="129"/>
      <c r="K19" s="129"/>
      <c r="L19" s="129"/>
    </row>
    <row r="20" ht="25.5" customHeight="1" spans="1:12">
      <c r="A20" s="130" t="s">
        <v>104</v>
      </c>
      <c r="B20" s="130" t="s">
        <v>115</v>
      </c>
      <c r="C20" s="131" t="s">
        <v>106</v>
      </c>
      <c r="D20" s="131" t="s">
        <v>107</v>
      </c>
      <c r="E20" s="131" t="s">
        <v>107</v>
      </c>
      <c r="F20" s="130" t="s">
        <v>108</v>
      </c>
      <c r="G20" s="129">
        <f t="shared" si="1"/>
        <v>2970612</v>
      </c>
      <c r="H20" s="129">
        <v>2970612</v>
      </c>
      <c r="I20" s="129"/>
      <c r="J20" s="129"/>
      <c r="K20" s="129"/>
      <c r="L20" s="129"/>
    </row>
    <row r="21" ht="25.5" customHeight="1" spans="1:12">
      <c r="A21" s="130" t="s">
        <v>104</v>
      </c>
      <c r="B21" s="130" t="s">
        <v>115</v>
      </c>
      <c r="C21" s="131" t="s">
        <v>106</v>
      </c>
      <c r="D21" s="131" t="s">
        <v>107</v>
      </c>
      <c r="E21" s="131" t="s">
        <v>110</v>
      </c>
      <c r="F21" s="130" t="s">
        <v>111</v>
      </c>
      <c r="G21" s="129">
        <f t="shared" si="1"/>
        <v>302280</v>
      </c>
      <c r="H21" s="129">
        <v>302280</v>
      </c>
      <c r="I21" s="129"/>
      <c r="J21" s="129"/>
      <c r="K21" s="129"/>
      <c r="L21" s="129"/>
    </row>
    <row r="22" ht="25.5" customHeight="1" spans="1:12">
      <c r="A22" s="130" t="s">
        <v>104</v>
      </c>
      <c r="B22" s="130" t="s">
        <v>116</v>
      </c>
      <c r="C22" s="131" t="s">
        <v>106</v>
      </c>
      <c r="D22" s="131" t="s">
        <v>107</v>
      </c>
      <c r="E22" s="131" t="s">
        <v>107</v>
      </c>
      <c r="F22" s="130" t="s">
        <v>108</v>
      </c>
      <c r="G22" s="129">
        <f t="shared" si="1"/>
        <v>801600</v>
      </c>
      <c r="H22" s="129">
        <v>801600</v>
      </c>
      <c r="I22" s="129"/>
      <c r="J22" s="129"/>
      <c r="K22" s="129"/>
      <c r="L22" s="129"/>
    </row>
    <row r="23" ht="25.5" customHeight="1" spans="1:12">
      <c r="A23" s="130" t="s">
        <v>104</v>
      </c>
      <c r="B23" s="130" t="s">
        <v>116</v>
      </c>
      <c r="C23" s="131" t="s">
        <v>106</v>
      </c>
      <c r="D23" s="131" t="s">
        <v>107</v>
      </c>
      <c r="E23" s="131" t="s">
        <v>110</v>
      </c>
      <c r="F23" s="130" t="s">
        <v>111</v>
      </c>
      <c r="G23" s="129">
        <f t="shared" si="1"/>
        <v>82800</v>
      </c>
      <c r="H23" s="129">
        <v>82800</v>
      </c>
      <c r="I23" s="129"/>
      <c r="J23" s="129"/>
      <c r="K23" s="129"/>
      <c r="L23" s="129"/>
    </row>
    <row r="24" ht="25.5" customHeight="1" spans="1:12">
      <c r="A24" s="130" t="s">
        <v>104</v>
      </c>
      <c r="B24" s="130" t="s">
        <v>117</v>
      </c>
      <c r="C24" s="131" t="s">
        <v>106</v>
      </c>
      <c r="D24" s="131" t="s">
        <v>107</v>
      </c>
      <c r="E24" s="131" t="s">
        <v>107</v>
      </c>
      <c r="F24" s="130" t="s">
        <v>108</v>
      </c>
      <c r="G24" s="129">
        <f t="shared" ref="G24:G38" si="2">SUM(H24:L24)</f>
        <v>1148000</v>
      </c>
      <c r="H24" s="129">
        <v>1148000</v>
      </c>
      <c r="I24" s="129"/>
      <c r="J24" s="129"/>
      <c r="K24" s="129"/>
      <c r="L24" s="129"/>
    </row>
    <row r="25" ht="25.5" customHeight="1" spans="1:12">
      <c r="A25" s="130" t="s">
        <v>104</v>
      </c>
      <c r="B25" s="130" t="s">
        <v>117</v>
      </c>
      <c r="C25" s="131" t="s">
        <v>106</v>
      </c>
      <c r="D25" s="131" t="s">
        <v>107</v>
      </c>
      <c r="E25" s="131" t="s">
        <v>110</v>
      </c>
      <c r="F25" s="130" t="s">
        <v>111</v>
      </c>
      <c r="G25" s="129">
        <f t="shared" si="2"/>
        <v>94600</v>
      </c>
      <c r="H25" s="129">
        <v>94600</v>
      </c>
      <c r="I25" s="129"/>
      <c r="J25" s="129"/>
      <c r="K25" s="129"/>
      <c r="L25" s="129"/>
    </row>
    <row r="26" ht="25.5" customHeight="1" spans="1:12">
      <c r="A26" s="130" t="s">
        <v>104</v>
      </c>
      <c r="B26" s="130" t="s">
        <v>118</v>
      </c>
      <c r="C26" s="131" t="s">
        <v>106</v>
      </c>
      <c r="D26" s="131" t="s">
        <v>107</v>
      </c>
      <c r="E26" s="131" t="s">
        <v>107</v>
      </c>
      <c r="F26" s="130" t="s">
        <v>108</v>
      </c>
      <c r="G26" s="129">
        <f t="shared" si="2"/>
        <v>425412</v>
      </c>
      <c r="H26" s="129">
        <v>425412</v>
      </c>
      <c r="I26" s="129"/>
      <c r="J26" s="129"/>
      <c r="K26" s="129"/>
      <c r="L26" s="129"/>
    </row>
    <row r="27" ht="25.5" customHeight="1" spans="1:12">
      <c r="A27" s="130" t="s">
        <v>104</v>
      </c>
      <c r="B27" s="130" t="s">
        <v>118</v>
      </c>
      <c r="C27" s="131" t="s">
        <v>106</v>
      </c>
      <c r="D27" s="131" t="s">
        <v>107</v>
      </c>
      <c r="E27" s="131" t="s">
        <v>110</v>
      </c>
      <c r="F27" s="130" t="s">
        <v>111</v>
      </c>
      <c r="G27" s="129">
        <f t="shared" si="2"/>
        <v>48864</v>
      </c>
      <c r="H27" s="129">
        <v>48864</v>
      </c>
      <c r="I27" s="129"/>
      <c r="J27" s="129"/>
      <c r="K27" s="129"/>
      <c r="L27" s="129"/>
    </row>
    <row r="28" ht="25.5" customHeight="1" spans="1:12">
      <c r="A28" s="130" t="s">
        <v>104</v>
      </c>
      <c r="B28" s="130" t="s">
        <v>109</v>
      </c>
      <c r="C28" s="131" t="s">
        <v>106</v>
      </c>
      <c r="D28" s="131" t="s">
        <v>107</v>
      </c>
      <c r="E28" s="131" t="s">
        <v>107</v>
      </c>
      <c r="F28" s="130" t="s">
        <v>108</v>
      </c>
      <c r="G28" s="129">
        <f t="shared" si="2"/>
        <v>483800</v>
      </c>
      <c r="H28" s="129">
        <v>483800</v>
      </c>
      <c r="I28" s="129"/>
      <c r="J28" s="129"/>
      <c r="K28" s="129"/>
      <c r="L28" s="129"/>
    </row>
    <row r="29" ht="25.5" customHeight="1" spans="1:12">
      <c r="A29" s="130" t="s">
        <v>104</v>
      </c>
      <c r="B29" s="130" t="s">
        <v>105</v>
      </c>
      <c r="C29" s="131" t="s">
        <v>106</v>
      </c>
      <c r="D29" s="131" t="s">
        <v>107</v>
      </c>
      <c r="E29" s="131" t="s">
        <v>107</v>
      </c>
      <c r="F29" s="130" t="s">
        <v>108</v>
      </c>
      <c r="G29" s="129">
        <f t="shared" si="2"/>
        <v>325695.68</v>
      </c>
      <c r="H29" s="129">
        <v>325695.68</v>
      </c>
      <c r="I29" s="129"/>
      <c r="J29" s="129"/>
      <c r="K29" s="129"/>
      <c r="L29" s="129"/>
    </row>
    <row r="30" ht="25.5" customHeight="1" spans="1:12">
      <c r="A30" s="63" t="s">
        <v>104</v>
      </c>
      <c r="B30" s="63" t="s">
        <v>120</v>
      </c>
      <c r="C30" s="63">
        <v>205</v>
      </c>
      <c r="D30" s="63" t="s">
        <v>107</v>
      </c>
      <c r="E30" s="63" t="s">
        <v>107</v>
      </c>
      <c r="F30" s="63" t="s">
        <v>108</v>
      </c>
      <c r="G30" s="172">
        <f t="shared" si="2"/>
        <v>99360</v>
      </c>
      <c r="H30" s="129"/>
      <c r="I30" s="129">
        <v>99360</v>
      </c>
      <c r="J30" s="129"/>
      <c r="K30" s="129"/>
      <c r="L30" s="129"/>
    </row>
    <row r="31" ht="14" customHeight="1" spans="1:12">
      <c r="A31" s="63" t="s">
        <v>104</v>
      </c>
      <c r="B31" s="63" t="s">
        <v>121</v>
      </c>
      <c r="C31" s="63" t="s">
        <v>106</v>
      </c>
      <c r="D31" s="63" t="s">
        <v>107</v>
      </c>
      <c r="E31" s="63" t="s">
        <v>110</v>
      </c>
      <c r="F31" s="63" t="s">
        <v>111</v>
      </c>
      <c r="G31" s="172">
        <f t="shared" si="2"/>
        <v>187200</v>
      </c>
      <c r="H31" s="129"/>
      <c r="I31" s="129">
        <v>187200</v>
      </c>
      <c r="J31" s="129"/>
      <c r="K31" s="129"/>
      <c r="L31" s="129"/>
    </row>
    <row r="32" ht="25" customHeight="1" spans="1:12">
      <c r="A32" s="63" t="s">
        <v>104</v>
      </c>
      <c r="B32" s="63" t="s">
        <v>122</v>
      </c>
      <c r="C32" s="63" t="s">
        <v>106</v>
      </c>
      <c r="D32" s="63" t="s">
        <v>107</v>
      </c>
      <c r="E32" s="63" t="s">
        <v>110</v>
      </c>
      <c r="F32" s="63" t="s">
        <v>111</v>
      </c>
      <c r="G32" s="172">
        <f t="shared" si="2"/>
        <v>215044.8</v>
      </c>
      <c r="H32" s="129"/>
      <c r="I32" s="129">
        <v>215044.8</v>
      </c>
      <c r="J32" s="129"/>
      <c r="K32" s="129"/>
      <c r="L32" s="129"/>
    </row>
    <row r="33" ht="19" customHeight="1" spans="1:12">
      <c r="A33" s="63" t="s">
        <v>104</v>
      </c>
      <c r="B33" s="63" t="s">
        <v>123</v>
      </c>
      <c r="C33" s="63" t="s">
        <v>106</v>
      </c>
      <c r="D33" s="63" t="s">
        <v>107</v>
      </c>
      <c r="E33" s="63" t="s">
        <v>110</v>
      </c>
      <c r="F33" s="63" t="s">
        <v>111</v>
      </c>
      <c r="G33" s="172">
        <f t="shared" si="2"/>
        <v>16800</v>
      </c>
      <c r="H33" s="129"/>
      <c r="I33" s="129">
        <v>16800</v>
      </c>
      <c r="J33" s="129"/>
      <c r="K33" s="129"/>
      <c r="L33" s="129"/>
    </row>
    <row r="34" ht="27" customHeight="1" spans="1:12">
      <c r="A34" s="63" t="s">
        <v>104</v>
      </c>
      <c r="B34" s="63" t="s">
        <v>124</v>
      </c>
      <c r="C34" s="63" t="s">
        <v>106</v>
      </c>
      <c r="D34" s="63" t="s">
        <v>107</v>
      </c>
      <c r="E34" s="63" t="s">
        <v>107</v>
      </c>
      <c r="F34" s="63" t="s">
        <v>108</v>
      </c>
      <c r="G34" s="172">
        <f t="shared" ref="G34:G52" si="3">SUM(H34:L34)</f>
        <v>1595028.4</v>
      </c>
      <c r="H34" s="129"/>
      <c r="I34" s="129">
        <v>1595028.4</v>
      </c>
      <c r="J34" s="129"/>
      <c r="K34" s="129"/>
      <c r="L34" s="129"/>
    </row>
    <row r="35" ht="20" customHeight="1" spans="1:12">
      <c r="A35" s="130" t="s">
        <v>104</v>
      </c>
      <c r="B35" s="132" t="s">
        <v>125</v>
      </c>
      <c r="C35" s="130" t="s">
        <v>106</v>
      </c>
      <c r="D35" s="130" t="s">
        <v>107</v>
      </c>
      <c r="E35" s="130" t="s">
        <v>110</v>
      </c>
      <c r="F35" s="130" t="s">
        <v>111</v>
      </c>
      <c r="G35" s="172">
        <f t="shared" si="3"/>
        <v>13400</v>
      </c>
      <c r="H35" s="129"/>
      <c r="I35" s="129">
        <v>13400</v>
      </c>
      <c r="J35" s="129"/>
      <c r="K35" s="129"/>
      <c r="L35" s="129"/>
    </row>
    <row r="36" customHeight="1" spans="1:12">
      <c r="A36" s="130" t="s">
        <v>104</v>
      </c>
      <c r="B36" s="132" t="s">
        <v>126</v>
      </c>
      <c r="C36" s="130" t="s">
        <v>106</v>
      </c>
      <c r="D36" s="130" t="s">
        <v>107</v>
      </c>
      <c r="E36" s="130" t="s">
        <v>110</v>
      </c>
      <c r="F36" s="130" t="s">
        <v>111</v>
      </c>
      <c r="G36" s="172">
        <f t="shared" si="3"/>
        <v>401465</v>
      </c>
      <c r="H36" s="129"/>
      <c r="I36" s="129">
        <v>401465</v>
      </c>
      <c r="J36" s="129"/>
      <c r="K36" s="129"/>
      <c r="L36" s="129"/>
    </row>
    <row r="37" ht="19" customHeight="1" spans="1:12">
      <c r="A37" s="130" t="s">
        <v>104</v>
      </c>
      <c r="B37" s="130" t="s">
        <v>127</v>
      </c>
      <c r="C37" s="130" t="s">
        <v>106</v>
      </c>
      <c r="D37" s="130" t="s">
        <v>107</v>
      </c>
      <c r="E37" s="130" t="s">
        <v>107</v>
      </c>
      <c r="F37" s="130" t="s">
        <v>108</v>
      </c>
      <c r="G37" s="172">
        <f t="shared" si="3"/>
        <v>302400</v>
      </c>
      <c r="H37" s="129"/>
      <c r="I37" s="129">
        <v>302400</v>
      </c>
      <c r="J37" s="129"/>
      <c r="K37" s="129"/>
      <c r="L37" s="129"/>
    </row>
    <row r="38" customHeight="1" spans="1:12">
      <c r="A38" s="130" t="s">
        <v>104</v>
      </c>
      <c r="B38" s="130" t="s">
        <v>128</v>
      </c>
      <c r="C38" s="130" t="s">
        <v>106</v>
      </c>
      <c r="D38" s="130" t="s">
        <v>107</v>
      </c>
      <c r="E38" s="130" t="s">
        <v>107</v>
      </c>
      <c r="F38" s="130" t="s">
        <v>108</v>
      </c>
      <c r="G38" s="172">
        <f t="shared" si="3"/>
        <v>101414.112</v>
      </c>
      <c r="H38" s="129"/>
      <c r="I38" s="129">
        <v>101414.112</v>
      </c>
      <c r="J38" s="129"/>
      <c r="K38" s="129"/>
      <c r="L38" s="129"/>
    </row>
    <row r="39" ht="23" customHeight="1" spans="1:12">
      <c r="A39" s="130" t="s">
        <v>104</v>
      </c>
      <c r="B39" s="130" t="s">
        <v>127</v>
      </c>
      <c r="C39" s="130" t="s">
        <v>106</v>
      </c>
      <c r="D39" s="130" t="s">
        <v>107</v>
      </c>
      <c r="E39" s="130" t="s">
        <v>107</v>
      </c>
      <c r="F39" s="130" t="s">
        <v>108</v>
      </c>
      <c r="G39" s="172">
        <f t="shared" si="3"/>
        <v>79445</v>
      </c>
      <c r="H39" s="129"/>
      <c r="I39" s="129">
        <v>79445</v>
      </c>
      <c r="J39" s="129"/>
      <c r="K39" s="129"/>
      <c r="L39" s="129"/>
    </row>
    <row r="40" ht="20" customHeight="1" spans="1:12">
      <c r="A40" s="173" t="s">
        <v>104</v>
      </c>
      <c r="B40" s="173" t="s">
        <v>126</v>
      </c>
      <c r="C40" s="173" t="s">
        <v>106</v>
      </c>
      <c r="D40" s="173" t="s">
        <v>107</v>
      </c>
      <c r="E40" s="173" t="s">
        <v>110</v>
      </c>
      <c r="F40" s="173" t="s">
        <v>111</v>
      </c>
      <c r="G40" s="172">
        <f t="shared" si="3"/>
        <v>14160</v>
      </c>
      <c r="H40" s="129"/>
      <c r="I40" s="129"/>
      <c r="J40" s="129"/>
      <c r="K40" s="129"/>
      <c r="L40" s="129">
        <v>14160</v>
      </c>
    </row>
    <row r="41" ht="16" customHeight="1" spans="1:12">
      <c r="A41" s="173" t="s">
        <v>104</v>
      </c>
      <c r="B41" s="173" t="s">
        <v>129</v>
      </c>
      <c r="C41" s="173" t="s">
        <v>106</v>
      </c>
      <c r="D41" s="173" t="s">
        <v>107</v>
      </c>
      <c r="E41" s="173" t="s">
        <v>110</v>
      </c>
      <c r="F41" s="173" t="s">
        <v>111</v>
      </c>
      <c r="G41" s="172">
        <f t="shared" si="3"/>
        <v>1660.74</v>
      </c>
      <c r="H41" s="129"/>
      <c r="I41" s="129"/>
      <c r="J41" s="129"/>
      <c r="K41" s="129"/>
      <c r="L41" s="129">
        <v>1660.74</v>
      </c>
    </row>
    <row r="42" customHeight="1" spans="1:12">
      <c r="A42" s="173" t="s">
        <v>104</v>
      </c>
      <c r="B42" s="173" t="s">
        <v>126</v>
      </c>
      <c r="C42" s="173" t="s">
        <v>106</v>
      </c>
      <c r="D42" s="173" t="s">
        <v>107</v>
      </c>
      <c r="E42" s="173" t="s">
        <v>110</v>
      </c>
      <c r="F42" s="173" t="s">
        <v>111</v>
      </c>
      <c r="G42" s="172">
        <f t="shared" si="3"/>
        <v>64820</v>
      </c>
      <c r="H42" s="129"/>
      <c r="I42" s="129"/>
      <c r="J42" s="129"/>
      <c r="K42" s="129"/>
      <c r="L42" s="129">
        <v>64820</v>
      </c>
    </row>
    <row r="43" ht="16" customHeight="1" spans="1:12">
      <c r="A43" s="173" t="s">
        <v>104</v>
      </c>
      <c r="B43" s="173" t="s">
        <v>130</v>
      </c>
      <c r="C43" s="173" t="s">
        <v>106</v>
      </c>
      <c r="D43" s="173" t="s">
        <v>107</v>
      </c>
      <c r="E43" s="173" t="s">
        <v>110</v>
      </c>
      <c r="F43" s="173" t="s">
        <v>111</v>
      </c>
      <c r="G43" s="172">
        <f t="shared" si="3"/>
        <v>300.4</v>
      </c>
      <c r="H43" s="129"/>
      <c r="I43" s="129"/>
      <c r="J43" s="129"/>
      <c r="K43" s="129"/>
      <c r="L43" s="129">
        <v>300.4</v>
      </c>
    </row>
    <row r="44" ht="13" customHeight="1" spans="1:12">
      <c r="A44" s="173" t="s">
        <v>104</v>
      </c>
      <c r="B44" s="173" t="s">
        <v>131</v>
      </c>
      <c r="C44" s="173" t="s">
        <v>106</v>
      </c>
      <c r="D44" s="173" t="s">
        <v>107</v>
      </c>
      <c r="E44" s="173" t="s">
        <v>110</v>
      </c>
      <c r="F44" s="173" t="s">
        <v>111</v>
      </c>
      <c r="G44" s="172">
        <f t="shared" si="3"/>
        <v>7458.42</v>
      </c>
      <c r="H44" s="129"/>
      <c r="I44" s="129"/>
      <c r="J44" s="129"/>
      <c r="K44" s="129"/>
      <c r="L44" s="129">
        <v>7458.42</v>
      </c>
    </row>
    <row r="45" ht="10" customHeight="1" spans="1:12">
      <c r="A45" s="173" t="s">
        <v>104</v>
      </c>
      <c r="B45" s="173" t="s">
        <v>132</v>
      </c>
      <c r="C45" s="173" t="s">
        <v>106</v>
      </c>
      <c r="D45" s="173" t="s">
        <v>107</v>
      </c>
      <c r="E45" s="173" t="s">
        <v>107</v>
      </c>
      <c r="F45" s="173" t="s">
        <v>108</v>
      </c>
      <c r="G45" s="172">
        <f t="shared" si="3"/>
        <v>25000</v>
      </c>
      <c r="H45" s="129"/>
      <c r="I45" s="129"/>
      <c r="J45" s="129"/>
      <c r="K45" s="129"/>
      <c r="L45" s="129">
        <v>25000</v>
      </c>
    </row>
    <row r="46" ht="19" customHeight="1" spans="1:12">
      <c r="A46" s="173" t="s">
        <v>104</v>
      </c>
      <c r="B46" s="173" t="s">
        <v>132</v>
      </c>
      <c r="C46" s="173" t="s">
        <v>106</v>
      </c>
      <c r="D46" s="173" t="s">
        <v>107</v>
      </c>
      <c r="E46" s="173" t="s">
        <v>107</v>
      </c>
      <c r="F46" s="173" t="s">
        <v>108</v>
      </c>
      <c r="G46" s="172">
        <f t="shared" si="3"/>
        <v>5337.7</v>
      </c>
      <c r="H46" s="129"/>
      <c r="I46" s="129"/>
      <c r="J46" s="129"/>
      <c r="K46" s="129"/>
      <c r="L46" s="129">
        <v>5337.7</v>
      </c>
    </row>
    <row r="47" ht="15" customHeight="1" spans="1:12">
      <c r="A47" s="173" t="s">
        <v>104</v>
      </c>
      <c r="B47" s="173" t="s">
        <v>121</v>
      </c>
      <c r="C47" s="173" t="s">
        <v>106</v>
      </c>
      <c r="D47" s="173" t="s">
        <v>107</v>
      </c>
      <c r="E47" s="173" t="s">
        <v>110</v>
      </c>
      <c r="F47" s="173" t="s">
        <v>111</v>
      </c>
      <c r="G47" s="172">
        <f t="shared" si="3"/>
        <v>4300</v>
      </c>
      <c r="H47" s="129"/>
      <c r="I47" s="129"/>
      <c r="J47" s="129"/>
      <c r="K47" s="129"/>
      <c r="L47" s="129">
        <v>4300</v>
      </c>
    </row>
    <row r="48" s="33" customFormat="1" ht="15" customHeight="1" spans="1:12">
      <c r="A48" s="174" t="s">
        <v>104</v>
      </c>
      <c r="B48" s="174" t="s">
        <v>121</v>
      </c>
      <c r="C48" s="174" t="s">
        <v>106</v>
      </c>
      <c r="D48" s="174" t="s">
        <v>107</v>
      </c>
      <c r="E48" s="174" t="s">
        <v>110</v>
      </c>
      <c r="F48" s="174" t="s">
        <v>111</v>
      </c>
      <c r="G48" s="175">
        <f t="shared" si="3"/>
        <v>5759.5</v>
      </c>
      <c r="H48" s="176"/>
      <c r="I48" s="176"/>
      <c r="J48" s="176"/>
      <c r="K48" s="176"/>
      <c r="L48" s="176">
        <v>5759.5</v>
      </c>
    </row>
    <row r="49" ht="23" customHeight="1" spans="1:12">
      <c r="A49" s="177" t="s">
        <v>104</v>
      </c>
      <c r="B49" s="177" t="s">
        <v>133</v>
      </c>
      <c r="C49" s="177" t="s">
        <v>106</v>
      </c>
      <c r="D49" s="177" t="s">
        <v>107</v>
      </c>
      <c r="E49" s="177" t="s">
        <v>107</v>
      </c>
      <c r="F49" s="177" t="s">
        <v>108</v>
      </c>
      <c r="G49" s="172">
        <f t="shared" si="3"/>
        <v>12340.92</v>
      </c>
      <c r="H49" s="129"/>
      <c r="I49" s="129"/>
      <c r="J49" s="129"/>
      <c r="K49" s="129"/>
      <c r="L49" s="129">
        <v>12340.92</v>
      </c>
    </row>
    <row r="50" customHeight="1" spans="1:12">
      <c r="A50" s="177" t="s">
        <v>104</v>
      </c>
      <c r="B50" s="177" t="s">
        <v>134</v>
      </c>
      <c r="C50" s="177" t="s">
        <v>106</v>
      </c>
      <c r="D50" s="177" t="s">
        <v>107</v>
      </c>
      <c r="E50" s="177" t="s">
        <v>107</v>
      </c>
      <c r="F50" s="177" t="s">
        <v>108</v>
      </c>
      <c r="G50" s="172">
        <f t="shared" si="3"/>
        <v>3104.81</v>
      </c>
      <c r="H50" s="129"/>
      <c r="I50" s="129"/>
      <c r="J50" s="129"/>
      <c r="K50" s="129"/>
      <c r="L50" s="129">
        <v>3104.81</v>
      </c>
    </row>
    <row r="51" ht="25.5" customHeight="1" spans="1:12">
      <c r="A51" s="177" t="s">
        <v>104</v>
      </c>
      <c r="B51" s="177" t="s">
        <v>135</v>
      </c>
      <c r="C51" s="177" t="s">
        <v>106</v>
      </c>
      <c r="D51" s="177" t="s">
        <v>107</v>
      </c>
      <c r="E51" s="177" t="s">
        <v>107</v>
      </c>
      <c r="F51" s="177" t="s">
        <v>108</v>
      </c>
      <c r="G51" s="172">
        <f t="shared" si="3"/>
        <v>40334.63</v>
      </c>
      <c r="H51" s="129"/>
      <c r="I51" s="129"/>
      <c r="J51" s="129"/>
      <c r="K51" s="129"/>
      <c r="L51" s="129">
        <v>40334.63</v>
      </c>
    </row>
    <row r="52" ht="19" customHeight="1" spans="1:12">
      <c r="A52" s="177" t="s">
        <v>104</v>
      </c>
      <c r="B52" s="177" t="s">
        <v>136</v>
      </c>
      <c r="C52" s="177" t="s">
        <v>106</v>
      </c>
      <c r="D52" s="177" t="s">
        <v>107</v>
      </c>
      <c r="E52" s="177" t="s">
        <v>107</v>
      </c>
      <c r="F52" s="177" t="s">
        <v>108</v>
      </c>
      <c r="G52" s="172">
        <f t="shared" si="3"/>
        <v>3087.15</v>
      </c>
      <c r="H52" s="129"/>
      <c r="I52" s="129"/>
      <c r="J52" s="129"/>
      <c r="K52" s="129"/>
      <c r="L52" s="129">
        <v>3087.15</v>
      </c>
    </row>
    <row r="53" customHeight="1" spans="1:12">
      <c r="A53" s="177" t="s">
        <v>104</v>
      </c>
      <c r="B53" s="177" t="s">
        <v>137</v>
      </c>
      <c r="C53" s="177" t="s">
        <v>106</v>
      </c>
      <c r="D53" s="177" t="s">
        <v>107</v>
      </c>
      <c r="E53" s="177" t="s">
        <v>107</v>
      </c>
      <c r="F53" s="177" t="s">
        <v>108</v>
      </c>
      <c r="G53" s="172">
        <f t="shared" ref="G53:G82" si="4">SUM(H53:L53)</f>
        <v>60511</v>
      </c>
      <c r="H53" s="70"/>
      <c r="I53" s="70"/>
      <c r="J53" s="70"/>
      <c r="K53" s="70"/>
      <c r="L53" s="70">
        <v>60511</v>
      </c>
    </row>
    <row r="54" customHeight="1" spans="1:12">
      <c r="A54" s="177" t="s">
        <v>104</v>
      </c>
      <c r="B54" s="177" t="s">
        <v>138</v>
      </c>
      <c r="C54" s="177" t="s">
        <v>106</v>
      </c>
      <c r="D54" s="177" t="s">
        <v>107</v>
      </c>
      <c r="E54" s="177" t="s">
        <v>107</v>
      </c>
      <c r="F54" s="177" t="s">
        <v>108</v>
      </c>
      <c r="G54" s="172">
        <f t="shared" si="4"/>
        <v>33055</v>
      </c>
      <c r="H54" s="70"/>
      <c r="I54" s="70"/>
      <c r="J54" s="70"/>
      <c r="K54" s="70"/>
      <c r="L54" s="70">
        <v>33055</v>
      </c>
    </row>
    <row r="55" customHeight="1" spans="1:12">
      <c r="A55" s="177" t="s">
        <v>104</v>
      </c>
      <c r="B55" s="177" t="s">
        <v>139</v>
      </c>
      <c r="C55" s="177" t="s">
        <v>106</v>
      </c>
      <c r="D55" s="177" t="s">
        <v>107</v>
      </c>
      <c r="E55" s="177" t="s">
        <v>107</v>
      </c>
      <c r="F55" s="177" t="s">
        <v>108</v>
      </c>
      <c r="G55" s="172">
        <f t="shared" si="4"/>
        <v>358.5</v>
      </c>
      <c r="H55" s="70"/>
      <c r="I55" s="70"/>
      <c r="J55" s="70"/>
      <c r="K55" s="70"/>
      <c r="L55" s="70">
        <v>358.5</v>
      </c>
    </row>
    <row r="56" customHeight="1" spans="1:12">
      <c r="A56" s="177" t="s">
        <v>104</v>
      </c>
      <c r="B56" s="177" t="s">
        <v>137</v>
      </c>
      <c r="C56" s="177" t="s">
        <v>106</v>
      </c>
      <c r="D56" s="177" t="s">
        <v>107</v>
      </c>
      <c r="E56" s="177" t="s">
        <v>107</v>
      </c>
      <c r="F56" s="177" t="s">
        <v>108</v>
      </c>
      <c r="G56" s="172">
        <f t="shared" si="4"/>
        <v>13720.09</v>
      </c>
      <c r="H56" s="70"/>
      <c r="I56" s="70"/>
      <c r="J56" s="70"/>
      <c r="K56" s="70"/>
      <c r="L56" s="70">
        <v>13720.09</v>
      </c>
    </row>
    <row r="57" customHeight="1" spans="1:12">
      <c r="A57" s="177" t="s">
        <v>104</v>
      </c>
      <c r="B57" s="177" t="s">
        <v>135</v>
      </c>
      <c r="C57" s="177" t="s">
        <v>106</v>
      </c>
      <c r="D57" s="177" t="s">
        <v>107</v>
      </c>
      <c r="E57" s="177" t="s">
        <v>107</v>
      </c>
      <c r="F57" s="177" t="s">
        <v>108</v>
      </c>
      <c r="G57" s="172">
        <f t="shared" si="4"/>
        <v>713.41</v>
      </c>
      <c r="H57" s="70"/>
      <c r="I57" s="70"/>
      <c r="J57" s="70"/>
      <c r="K57" s="70"/>
      <c r="L57" s="70">
        <v>713.41</v>
      </c>
    </row>
    <row r="58" customHeight="1" spans="1:12">
      <c r="A58" s="177" t="s">
        <v>104</v>
      </c>
      <c r="B58" s="177" t="s">
        <v>132</v>
      </c>
      <c r="C58" s="177" t="s">
        <v>106</v>
      </c>
      <c r="D58" s="177" t="s">
        <v>107</v>
      </c>
      <c r="E58" s="177" t="s">
        <v>107</v>
      </c>
      <c r="F58" s="177" t="s">
        <v>108</v>
      </c>
      <c r="G58" s="172">
        <f t="shared" si="4"/>
        <v>21369</v>
      </c>
      <c r="H58" s="70"/>
      <c r="I58" s="70"/>
      <c r="J58" s="70"/>
      <c r="K58" s="70"/>
      <c r="L58" s="70">
        <v>21369</v>
      </c>
    </row>
    <row r="59" customHeight="1" spans="1:12">
      <c r="A59" s="177" t="s">
        <v>104</v>
      </c>
      <c r="B59" s="177" t="s">
        <v>136</v>
      </c>
      <c r="C59" s="177" t="s">
        <v>106</v>
      </c>
      <c r="D59" s="177" t="s">
        <v>107</v>
      </c>
      <c r="E59" s="177" t="s">
        <v>107</v>
      </c>
      <c r="F59" s="177" t="s">
        <v>108</v>
      </c>
      <c r="G59" s="172">
        <f t="shared" si="4"/>
        <v>1818.2</v>
      </c>
      <c r="H59" s="70"/>
      <c r="I59" s="70"/>
      <c r="J59" s="70"/>
      <c r="K59" s="70"/>
      <c r="L59" s="70">
        <v>1818.2</v>
      </c>
    </row>
    <row r="60" customHeight="1" spans="1:12">
      <c r="A60" s="177" t="s">
        <v>104</v>
      </c>
      <c r="B60" s="177" t="s">
        <v>136</v>
      </c>
      <c r="C60" s="177" t="s">
        <v>106</v>
      </c>
      <c r="D60" s="177" t="s">
        <v>107</v>
      </c>
      <c r="E60" s="177" t="s">
        <v>107</v>
      </c>
      <c r="F60" s="177" t="s">
        <v>108</v>
      </c>
      <c r="G60" s="172">
        <f t="shared" si="4"/>
        <v>5014.1</v>
      </c>
      <c r="H60" s="70"/>
      <c r="I60" s="70"/>
      <c r="J60" s="70"/>
      <c r="K60" s="70"/>
      <c r="L60" s="70">
        <v>5014.1</v>
      </c>
    </row>
    <row r="61" customHeight="1" spans="1:12">
      <c r="A61" s="177" t="s">
        <v>104</v>
      </c>
      <c r="B61" s="177" t="s">
        <v>132</v>
      </c>
      <c r="C61" s="177" t="s">
        <v>106</v>
      </c>
      <c r="D61" s="177" t="s">
        <v>107</v>
      </c>
      <c r="E61" s="177" t="s">
        <v>107</v>
      </c>
      <c r="F61" s="177" t="s">
        <v>108</v>
      </c>
      <c r="G61" s="172">
        <f t="shared" si="4"/>
        <v>590</v>
      </c>
      <c r="H61" s="70"/>
      <c r="I61" s="70"/>
      <c r="J61" s="70"/>
      <c r="K61" s="70"/>
      <c r="L61" s="70">
        <v>590</v>
      </c>
    </row>
    <row r="62" customHeight="1" spans="1:12">
      <c r="A62" s="177" t="s">
        <v>104</v>
      </c>
      <c r="B62" s="177" t="s">
        <v>132</v>
      </c>
      <c r="C62" s="177" t="s">
        <v>106</v>
      </c>
      <c r="D62" s="177" t="s">
        <v>107</v>
      </c>
      <c r="E62" s="177" t="s">
        <v>107</v>
      </c>
      <c r="F62" s="177" t="s">
        <v>108</v>
      </c>
      <c r="G62" s="172">
        <f t="shared" si="4"/>
        <v>37111.2</v>
      </c>
      <c r="H62" s="70"/>
      <c r="I62" s="70"/>
      <c r="J62" s="70"/>
      <c r="K62" s="70"/>
      <c r="L62" s="70">
        <v>37111.2</v>
      </c>
    </row>
    <row r="63" ht="29" customHeight="1" spans="1:12">
      <c r="A63" s="177" t="s">
        <v>104</v>
      </c>
      <c r="B63" s="177" t="s">
        <v>140</v>
      </c>
      <c r="C63" s="177" t="s">
        <v>106</v>
      </c>
      <c r="D63" s="177" t="s">
        <v>107</v>
      </c>
      <c r="E63" s="177" t="s">
        <v>107</v>
      </c>
      <c r="F63" s="177" t="s">
        <v>108</v>
      </c>
      <c r="G63" s="172">
        <f t="shared" si="4"/>
        <v>90000</v>
      </c>
      <c r="H63" s="70"/>
      <c r="I63" s="70"/>
      <c r="J63" s="70"/>
      <c r="K63" s="70"/>
      <c r="L63" s="70">
        <v>90000</v>
      </c>
    </row>
    <row r="64" customHeight="1" spans="1:12">
      <c r="A64" s="177" t="s">
        <v>104</v>
      </c>
      <c r="B64" s="177" t="s">
        <v>121</v>
      </c>
      <c r="C64" s="177" t="s">
        <v>106</v>
      </c>
      <c r="D64" s="177" t="s">
        <v>107</v>
      </c>
      <c r="E64" s="177" t="s">
        <v>110</v>
      </c>
      <c r="F64" s="177" t="s">
        <v>111</v>
      </c>
      <c r="G64" s="172">
        <f t="shared" si="4"/>
        <v>16179</v>
      </c>
      <c r="H64" s="70"/>
      <c r="I64" s="70"/>
      <c r="J64" s="70"/>
      <c r="K64" s="70"/>
      <c r="L64" s="70">
        <v>16179</v>
      </c>
    </row>
    <row r="65" customHeight="1" spans="1:12">
      <c r="A65" s="177" t="s">
        <v>104</v>
      </c>
      <c r="B65" s="177" t="s">
        <v>121</v>
      </c>
      <c r="C65" s="177" t="s">
        <v>106</v>
      </c>
      <c r="D65" s="177" t="s">
        <v>107</v>
      </c>
      <c r="E65" s="177" t="s">
        <v>110</v>
      </c>
      <c r="F65" s="177" t="s">
        <v>111</v>
      </c>
      <c r="G65" s="172">
        <f t="shared" si="4"/>
        <v>30696.61</v>
      </c>
      <c r="H65" s="70"/>
      <c r="I65" s="70"/>
      <c r="J65" s="70"/>
      <c r="K65" s="70"/>
      <c r="L65" s="70">
        <v>30696.61</v>
      </c>
    </row>
    <row r="66" customHeight="1" spans="1:12">
      <c r="A66" s="177" t="s">
        <v>104</v>
      </c>
      <c r="B66" s="177" t="s">
        <v>121</v>
      </c>
      <c r="C66" s="177" t="s">
        <v>106</v>
      </c>
      <c r="D66" s="177" t="s">
        <v>107</v>
      </c>
      <c r="E66" s="177" t="s">
        <v>110</v>
      </c>
      <c r="F66" s="177" t="s">
        <v>111</v>
      </c>
      <c r="G66" s="172">
        <f t="shared" si="4"/>
        <v>74634.3</v>
      </c>
      <c r="H66" s="70"/>
      <c r="I66" s="70"/>
      <c r="J66" s="70"/>
      <c r="K66" s="70"/>
      <c r="L66" s="70">
        <v>74634.3</v>
      </c>
    </row>
    <row r="67" customHeight="1" spans="1:12">
      <c r="A67" s="177" t="s">
        <v>104</v>
      </c>
      <c r="B67" s="177" t="s">
        <v>121</v>
      </c>
      <c r="C67" s="177" t="s">
        <v>106</v>
      </c>
      <c r="D67" s="177" t="s">
        <v>107</v>
      </c>
      <c r="E67" s="177" t="s">
        <v>110</v>
      </c>
      <c r="F67" s="177" t="s">
        <v>111</v>
      </c>
      <c r="G67" s="172">
        <f t="shared" si="4"/>
        <v>1591</v>
      </c>
      <c r="H67" s="70"/>
      <c r="I67" s="70"/>
      <c r="J67" s="70"/>
      <c r="K67" s="70"/>
      <c r="L67" s="70">
        <v>1591</v>
      </c>
    </row>
    <row r="68" customHeight="1" spans="1:12">
      <c r="A68" s="177" t="s">
        <v>104</v>
      </c>
      <c r="B68" s="177" t="s">
        <v>134</v>
      </c>
      <c r="C68" s="177" t="s">
        <v>106</v>
      </c>
      <c r="D68" s="177" t="s">
        <v>107</v>
      </c>
      <c r="E68" s="177" t="s">
        <v>107</v>
      </c>
      <c r="F68" s="177" t="s">
        <v>108</v>
      </c>
      <c r="G68" s="172">
        <f t="shared" si="4"/>
        <v>52078.27</v>
      </c>
      <c r="H68" s="70"/>
      <c r="I68" s="70"/>
      <c r="J68" s="70"/>
      <c r="K68" s="70"/>
      <c r="L68" s="70">
        <v>52078.27</v>
      </c>
    </row>
    <row r="69" customHeight="1" spans="1:12">
      <c r="A69" s="177" t="s">
        <v>104</v>
      </c>
      <c r="B69" s="177" t="s">
        <v>121</v>
      </c>
      <c r="C69" s="177" t="s">
        <v>106</v>
      </c>
      <c r="D69" s="177" t="s">
        <v>107</v>
      </c>
      <c r="E69" s="177" t="s">
        <v>110</v>
      </c>
      <c r="F69" s="177" t="s">
        <v>111</v>
      </c>
      <c r="G69" s="172">
        <f t="shared" si="4"/>
        <v>25000</v>
      </c>
      <c r="H69" s="70"/>
      <c r="I69" s="70"/>
      <c r="J69" s="70"/>
      <c r="K69" s="70"/>
      <c r="L69" s="70">
        <v>25000</v>
      </c>
    </row>
    <row r="70" customHeight="1" spans="1:12">
      <c r="A70" s="177" t="s">
        <v>104</v>
      </c>
      <c r="B70" s="177" t="s">
        <v>132</v>
      </c>
      <c r="C70" s="177" t="s">
        <v>106</v>
      </c>
      <c r="D70" s="177" t="s">
        <v>107</v>
      </c>
      <c r="E70" s="177" t="s">
        <v>107</v>
      </c>
      <c r="F70" s="177" t="s">
        <v>108</v>
      </c>
      <c r="G70" s="172">
        <f t="shared" si="4"/>
        <v>14750</v>
      </c>
      <c r="H70" s="70"/>
      <c r="I70" s="70"/>
      <c r="J70" s="70"/>
      <c r="K70" s="70"/>
      <c r="L70" s="70">
        <v>14750</v>
      </c>
    </row>
    <row r="71" customHeight="1" spans="1:12">
      <c r="A71" s="177" t="s">
        <v>104</v>
      </c>
      <c r="B71" s="177" t="s">
        <v>134</v>
      </c>
      <c r="C71" s="177" t="s">
        <v>106</v>
      </c>
      <c r="D71" s="177" t="s">
        <v>107</v>
      </c>
      <c r="E71" s="177" t="s">
        <v>107</v>
      </c>
      <c r="F71" s="177" t="s">
        <v>108</v>
      </c>
      <c r="G71" s="172">
        <f t="shared" si="4"/>
        <v>24800</v>
      </c>
      <c r="H71" s="70"/>
      <c r="I71" s="70"/>
      <c r="J71" s="70"/>
      <c r="K71" s="70"/>
      <c r="L71" s="70">
        <v>24800</v>
      </c>
    </row>
    <row r="72" customHeight="1" spans="1:12">
      <c r="A72" s="177" t="s">
        <v>104</v>
      </c>
      <c r="B72" s="177" t="s">
        <v>129</v>
      </c>
      <c r="C72" s="177" t="s">
        <v>106</v>
      </c>
      <c r="D72" s="177" t="s">
        <v>107</v>
      </c>
      <c r="E72" s="177" t="s">
        <v>110</v>
      </c>
      <c r="F72" s="177" t="s">
        <v>111</v>
      </c>
      <c r="G72" s="172">
        <f t="shared" si="4"/>
        <v>16368</v>
      </c>
      <c r="H72" s="70"/>
      <c r="I72" s="70"/>
      <c r="J72" s="70"/>
      <c r="K72" s="70"/>
      <c r="L72" s="70">
        <v>16368</v>
      </c>
    </row>
    <row r="73" customHeight="1" spans="1:12">
      <c r="A73" s="177" t="s">
        <v>104</v>
      </c>
      <c r="B73" s="177" t="s">
        <v>132</v>
      </c>
      <c r="C73" s="177" t="s">
        <v>106</v>
      </c>
      <c r="D73" s="177" t="s">
        <v>107</v>
      </c>
      <c r="E73" s="177" t="s">
        <v>141</v>
      </c>
      <c r="F73" s="177" t="s">
        <v>142</v>
      </c>
      <c r="G73" s="172">
        <f t="shared" si="4"/>
        <v>4000</v>
      </c>
      <c r="H73" s="70"/>
      <c r="I73" s="70"/>
      <c r="J73" s="70"/>
      <c r="K73" s="70"/>
      <c r="L73" s="70">
        <v>4000</v>
      </c>
    </row>
    <row r="74" customHeight="1" spans="1:12">
      <c r="A74" s="177" t="s">
        <v>104</v>
      </c>
      <c r="B74" s="177" t="s">
        <v>132</v>
      </c>
      <c r="C74" s="177" t="s">
        <v>106</v>
      </c>
      <c r="D74" s="177" t="s">
        <v>107</v>
      </c>
      <c r="E74" s="177" t="s">
        <v>107</v>
      </c>
      <c r="F74" s="177" t="s">
        <v>108</v>
      </c>
      <c r="G74" s="172">
        <f t="shared" si="4"/>
        <v>319</v>
      </c>
      <c r="H74" s="70"/>
      <c r="I74" s="70"/>
      <c r="J74" s="70"/>
      <c r="K74" s="70"/>
      <c r="L74" s="70">
        <v>319</v>
      </c>
    </row>
    <row r="75" customHeight="1" spans="1:12">
      <c r="A75" s="177" t="s">
        <v>104</v>
      </c>
      <c r="B75" s="177" t="s">
        <v>132</v>
      </c>
      <c r="C75" s="177" t="s">
        <v>106</v>
      </c>
      <c r="D75" s="177" t="s">
        <v>107</v>
      </c>
      <c r="E75" s="177" t="s">
        <v>107</v>
      </c>
      <c r="F75" s="177" t="s">
        <v>108</v>
      </c>
      <c r="G75" s="172">
        <f t="shared" si="4"/>
        <v>56084</v>
      </c>
      <c r="H75" s="70"/>
      <c r="I75" s="70"/>
      <c r="J75" s="70"/>
      <c r="K75" s="70"/>
      <c r="L75" s="70">
        <v>56084</v>
      </c>
    </row>
    <row r="76" customHeight="1" spans="1:12">
      <c r="A76" s="177" t="s">
        <v>104</v>
      </c>
      <c r="B76" s="177" t="s">
        <v>132</v>
      </c>
      <c r="C76" s="177" t="s">
        <v>106</v>
      </c>
      <c r="D76" s="177" t="s">
        <v>107</v>
      </c>
      <c r="E76" s="177" t="s">
        <v>107</v>
      </c>
      <c r="F76" s="177" t="s">
        <v>108</v>
      </c>
      <c r="G76" s="172">
        <f t="shared" si="4"/>
        <v>43615.45</v>
      </c>
      <c r="H76" s="70"/>
      <c r="I76" s="70"/>
      <c r="J76" s="70"/>
      <c r="K76" s="70"/>
      <c r="L76" s="70">
        <v>43615.45</v>
      </c>
    </row>
    <row r="77" customHeight="1" spans="1:12">
      <c r="A77" s="177" t="s">
        <v>104</v>
      </c>
      <c r="B77" s="177" t="s">
        <v>126</v>
      </c>
      <c r="C77" s="177" t="s">
        <v>106</v>
      </c>
      <c r="D77" s="177" t="s">
        <v>107</v>
      </c>
      <c r="E77" s="177" t="s">
        <v>110</v>
      </c>
      <c r="F77" s="177" t="s">
        <v>111</v>
      </c>
      <c r="G77" s="172">
        <f t="shared" si="4"/>
        <v>88</v>
      </c>
      <c r="H77" s="70"/>
      <c r="I77" s="70"/>
      <c r="J77" s="70"/>
      <c r="K77" s="70"/>
      <c r="L77" s="70">
        <v>88</v>
      </c>
    </row>
    <row r="78" customHeight="1" spans="1:12">
      <c r="A78" s="177" t="s">
        <v>104</v>
      </c>
      <c r="B78" s="177" t="s">
        <v>132</v>
      </c>
      <c r="C78" s="177" t="s">
        <v>106</v>
      </c>
      <c r="D78" s="177" t="s">
        <v>107</v>
      </c>
      <c r="E78" s="177" t="s">
        <v>107</v>
      </c>
      <c r="F78" s="177" t="s">
        <v>108</v>
      </c>
      <c r="G78" s="172">
        <f t="shared" si="4"/>
        <v>18144.5</v>
      </c>
      <c r="H78" s="70"/>
      <c r="I78" s="70"/>
      <c r="J78" s="70"/>
      <c r="K78" s="70"/>
      <c r="L78" s="70">
        <v>18144.5</v>
      </c>
    </row>
    <row r="79" ht="22" customHeight="1" spans="1:12">
      <c r="A79" s="177" t="s">
        <v>104</v>
      </c>
      <c r="B79" s="177" t="s">
        <v>132</v>
      </c>
      <c r="C79" s="177" t="s">
        <v>106</v>
      </c>
      <c r="D79" s="177" t="s">
        <v>107</v>
      </c>
      <c r="E79" s="177" t="s">
        <v>107</v>
      </c>
      <c r="F79" s="177" t="s">
        <v>108</v>
      </c>
      <c r="G79" s="172">
        <f t="shared" si="4"/>
        <v>36684.56</v>
      </c>
      <c r="H79" s="70"/>
      <c r="I79" s="70"/>
      <c r="J79" s="70"/>
      <c r="K79" s="70"/>
      <c r="L79" s="70">
        <v>36684.56</v>
      </c>
    </row>
    <row r="80" ht="19" customHeight="1" spans="1:12">
      <c r="A80" s="177" t="s">
        <v>104</v>
      </c>
      <c r="B80" s="177" t="s">
        <v>128</v>
      </c>
      <c r="C80" s="177" t="s">
        <v>106</v>
      </c>
      <c r="D80" s="177" t="s">
        <v>107</v>
      </c>
      <c r="E80" s="177" t="s">
        <v>107</v>
      </c>
      <c r="F80" s="177" t="s">
        <v>108</v>
      </c>
      <c r="G80" s="172">
        <f t="shared" si="4"/>
        <v>67596.88</v>
      </c>
      <c r="H80" s="70"/>
      <c r="I80" s="70"/>
      <c r="J80" s="70"/>
      <c r="K80" s="70"/>
      <c r="L80" s="70">
        <v>67596.88</v>
      </c>
    </row>
    <row r="81" ht="31" customHeight="1" spans="1:12">
      <c r="A81" s="177" t="s">
        <v>104</v>
      </c>
      <c r="B81" s="177" t="s">
        <v>126</v>
      </c>
      <c r="C81" s="177" t="s">
        <v>106</v>
      </c>
      <c r="D81" s="177" t="s">
        <v>107</v>
      </c>
      <c r="E81" s="177" t="s">
        <v>110</v>
      </c>
      <c r="F81" s="177" t="s">
        <v>111</v>
      </c>
      <c r="G81" s="172">
        <f t="shared" si="4"/>
        <v>83450.83</v>
      </c>
      <c r="H81" s="70"/>
      <c r="I81" s="70"/>
      <c r="J81" s="70"/>
      <c r="K81" s="70"/>
      <c r="L81" s="70">
        <v>83450.83</v>
      </c>
    </row>
    <row r="82" ht="32" customHeight="1" spans="1:12">
      <c r="A82" s="177" t="s">
        <v>104</v>
      </c>
      <c r="B82" s="177" t="s">
        <v>143</v>
      </c>
      <c r="C82" s="177" t="s">
        <v>144</v>
      </c>
      <c r="D82" s="177" t="s">
        <v>145</v>
      </c>
      <c r="E82" s="177" t="s">
        <v>146</v>
      </c>
      <c r="F82" s="177" t="s">
        <v>147</v>
      </c>
      <c r="G82" s="172">
        <f t="shared" si="4"/>
        <v>15000</v>
      </c>
      <c r="H82" s="70"/>
      <c r="I82" s="70"/>
      <c r="J82" s="70"/>
      <c r="K82" s="70"/>
      <c r="L82" s="70">
        <v>15000</v>
      </c>
    </row>
    <row r="85" customHeight="1" spans="8:8">
      <c r="H85" s="33"/>
    </row>
  </sheetData>
  <autoFilter ref="A30:L82"/>
  <mergeCells count="14">
    <mergeCell ref="A2:L2"/>
    <mergeCell ref="C4:E4"/>
    <mergeCell ref="A4:A6"/>
    <mergeCell ref="B4:B6"/>
    <mergeCell ref="C5:C6"/>
    <mergeCell ref="D5:D6"/>
    <mergeCell ref="E5:E6"/>
    <mergeCell ref="F4:F6"/>
    <mergeCell ref="G4:G5"/>
    <mergeCell ref="H4:H5"/>
    <mergeCell ref="I4:I5"/>
    <mergeCell ref="J4:J5"/>
    <mergeCell ref="K4:K5"/>
    <mergeCell ref="L4:L5"/>
  </mergeCells>
  <printOptions horizontalCentered="1"/>
  <pageMargins left="0.747916666666667" right="0.747916666666667" top="0.432638888888889" bottom="0.393055555555556" header="0.235416666666667" footer="0.0777777777777778"/>
  <pageSetup paperSize="9" scale="62" fitToHeight="7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6"/>
  <sheetViews>
    <sheetView zoomScale="85" zoomScaleNormal="85" topLeftCell="A25" workbookViewId="0">
      <selection activeCell="G31" sqref="G31"/>
    </sheetView>
  </sheetViews>
  <sheetFormatPr defaultColWidth="6.88333333333333" defaultRowHeight="18" customHeight="1"/>
  <cols>
    <col min="1" max="1" width="21.8833333333333" style="134" customWidth="1"/>
    <col min="2" max="2" width="17.5583333333333" style="134" customWidth="1"/>
    <col min="3" max="3" width="28" style="135" customWidth="1"/>
    <col min="4" max="4" width="15.1333333333333" style="134" customWidth="1"/>
    <col min="5" max="5" width="13.75" style="134" customWidth="1"/>
    <col min="6" max="6" width="13.1333333333333" style="134" customWidth="1"/>
    <col min="7" max="7" width="14.75" style="134" customWidth="1"/>
    <col min="8" max="8" width="16.1333333333333" style="134" customWidth="1"/>
    <col min="9" max="9" width="11.2166666666667" style="134" customWidth="1"/>
    <col min="10" max="153" width="6.775" style="134" customWidth="1"/>
    <col min="154" max="16384" width="6.88333333333333" style="134"/>
  </cols>
  <sheetData>
    <row r="1" s="134" customFormat="1" customHeight="1" spans="1:9">
      <c r="A1" s="136" t="s">
        <v>6</v>
      </c>
      <c r="B1" s="137"/>
      <c r="C1" s="136"/>
      <c r="D1" s="138"/>
      <c r="E1" s="137"/>
      <c r="F1" s="137"/>
      <c r="G1" s="137"/>
      <c r="H1" s="137"/>
      <c r="I1" s="138"/>
    </row>
    <row r="2" s="134" customFormat="1" ht="25.05" customHeight="1" spans="1:9">
      <c r="A2" s="139" t="s">
        <v>153</v>
      </c>
      <c r="B2" s="139"/>
      <c r="C2" s="140"/>
      <c r="D2" s="139"/>
      <c r="E2" s="139"/>
      <c r="F2" s="139"/>
      <c r="G2" s="139"/>
      <c r="H2" s="139"/>
      <c r="I2" s="138"/>
    </row>
    <row r="3" s="134" customFormat="1" customHeight="1" spans="1:9">
      <c r="A3" s="138" t="s">
        <v>23</v>
      </c>
      <c r="B3" s="141"/>
      <c r="C3" s="136"/>
      <c r="D3" s="138"/>
      <c r="E3" s="137"/>
      <c r="F3" s="137"/>
      <c r="G3" s="137"/>
      <c r="H3" s="137" t="s">
        <v>24</v>
      </c>
      <c r="I3" s="138"/>
    </row>
    <row r="4" s="134" customFormat="1" customHeight="1" spans="1:9">
      <c r="A4" s="142" t="s">
        <v>25</v>
      </c>
      <c r="B4" s="143"/>
      <c r="C4" s="144" t="s">
        <v>26</v>
      </c>
      <c r="D4" s="145"/>
      <c r="E4" s="145"/>
      <c r="F4" s="145"/>
      <c r="G4" s="145"/>
      <c r="H4" s="145"/>
      <c r="I4" s="138"/>
    </row>
    <row r="5" s="134" customFormat="1" customHeight="1" spans="1:9">
      <c r="A5" s="146" t="s">
        <v>27</v>
      </c>
      <c r="B5" s="147" t="s">
        <v>28</v>
      </c>
      <c r="C5" s="148" t="s">
        <v>29</v>
      </c>
      <c r="D5" s="149" t="s">
        <v>28</v>
      </c>
      <c r="E5" s="150"/>
      <c r="F5" s="150"/>
      <c r="G5" s="150"/>
      <c r="H5" s="151"/>
      <c r="I5" s="138"/>
    </row>
    <row r="6" s="134" customFormat="1" customHeight="1" spans="1:9">
      <c r="A6" s="146"/>
      <c r="B6" s="147"/>
      <c r="C6" s="148"/>
      <c r="D6" s="146" t="s">
        <v>83</v>
      </c>
      <c r="E6" s="147" t="s">
        <v>154</v>
      </c>
      <c r="F6" s="147" t="s">
        <v>155</v>
      </c>
      <c r="G6" s="147" t="s">
        <v>156</v>
      </c>
      <c r="H6" s="147" t="s">
        <v>152</v>
      </c>
      <c r="I6" s="138"/>
    </row>
    <row r="7" s="134" customFormat="1" ht="29" customHeight="1" spans="1:9">
      <c r="A7" s="152" t="s">
        <v>30</v>
      </c>
      <c r="B7" s="153">
        <f>SUM(B8:B15)</f>
        <v>14622794.472</v>
      </c>
      <c r="C7" s="21" t="s">
        <v>31</v>
      </c>
      <c r="D7" s="154">
        <f ca="1">E7+F7+H7</f>
        <v>0</v>
      </c>
      <c r="E7" s="154">
        <f>SUMIF('表5 一般公共预算支出表'!$C$7:$C$1014,201,'表5 一般公共预算支出表'!$G$7:$G$1014)</f>
        <v>0</v>
      </c>
      <c r="F7" s="154">
        <f ca="1">SUMIF('表8 政府性基金预算支出表 '!$C$7:$C$116,201,'表8 政府性基金预算支出表 '!$G$7:$G$111)</f>
        <v>0</v>
      </c>
      <c r="G7" s="154">
        <f ca="1">SUMIF('表9 国有资本经营预算支出表'!$C$7:$C$116,201,'表9 国有资本经营预算支出表'!$G$7:$G$111)</f>
        <v>0</v>
      </c>
      <c r="H7" s="154">
        <f>SUMIF('表10 上年结余结转资金支出预算明细表'!$C$7:$C$1102,201,'表10 上年结余结转资金支出预算明细表'!$G$7:$G$1300)</f>
        <v>0</v>
      </c>
      <c r="I7" s="138"/>
    </row>
    <row r="8" s="134" customFormat="1" ht="29" customHeight="1" spans="1:9">
      <c r="A8" s="155" t="s">
        <v>32</v>
      </c>
      <c r="B8" s="154">
        <f>'表2 收入预算总表'!J6</f>
        <v>14622794.472</v>
      </c>
      <c r="C8" s="21" t="s">
        <v>33</v>
      </c>
      <c r="D8" s="154">
        <f ca="1" t="shared" ref="D8:D33" si="0">E8+F8+H8</f>
        <v>0</v>
      </c>
      <c r="E8" s="154">
        <f>SUMIF('表5 一般公共预算支出表'!$C$7:$C$1014,202,'表5 一般公共预算支出表'!$G$7:$G$1014)</f>
        <v>0</v>
      </c>
      <c r="F8" s="154">
        <f ca="1">SUMIF('表8 政府性基金预算支出表 '!$C$7:$C$116,202,'表8 政府性基金预算支出表 '!$G$7:$G$111)</f>
        <v>0</v>
      </c>
      <c r="G8" s="154">
        <f ca="1">SUMIF('表9 国有资本经营预算支出表'!$C$7:$C$116,202,'表9 国有资本经营预算支出表'!$G$7:$G$111)</f>
        <v>0</v>
      </c>
      <c r="H8" s="154">
        <f>SUMIF('表10 上年结余结转资金支出预算明细表'!$C$7:$C$1102,202,'表10 上年结余结转资金支出预算明细表'!$G$7:$G$1300)</f>
        <v>0</v>
      </c>
      <c r="I8" s="138"/>
    </row>
    <row r="9" s="134" customFormat="1" ht="29" customHeight="1" spans="1:9">
      <c r="A9" s="156" t="s">
        <v>34</v>
      </c>
      <c r="B9" s="154">
        <f>'表2 收入预算总表'!K6</f>
        <v>0</v>
      </c>
      <c r="C9" s="21" t="s">
        <v>35</v>
      </c>
      <c r="D9" s="154">
        <f ca="1" t="shared" si="0"/>
        <v>0</v>
      </c>
      <c r="E9" s="154">
        <f>SUMIF('表5 一般公共预算支出表'!$C$7:$C$1014,203,'表5 一般公共预算支出表'!$G$7:$G$1014)</f>
        <v>0</v>
      </c>
      <c r="F9" s="154">
        <f ca="1">SUMIF('表8 政府性基金预算支出表 '!$C$7:$C$116,203,'表8 政府性基金预算支出表 '!$G$7:$G$111)</f>
        <v>0</v>
      </c>
      <c r="G9" s="154">
        <f ca="1">SUMIF('表9 国有资本经营预算支出表'!$C$7:$C$116,203,'表9 国有资本经营预算支出表'!$G$7:$G$111)</f>
        <v>0</v>
      </c>
      <c r="H9" s="154">
        <f>SUMIF('表10 上年结余结转资金支出预算明细表'!$C$7:$C$1102,203,'表10 上年结余结转资金支出预算明细表'!$G$7:$G$1300)</f>
        <v>0</v>
      </c>
      <c r="I9" s="138"/>
    </row>
    <row r="10" s="134" customFormat="1" ht="29" customHeight="1" spans="1:9">
      <c r="A10" s="156" t="s">
        <v>36</v>
      </c>
      <c r="B10" s="157">
        <f>'表2 收入预算总表'!L6</f>
        <v>0</v>
      </c>
      <c r="C10" s="21" t="s">
        <v>37</v>
      </c>
      <c r="D10" s="154">
        <f ca="1" t="shared" si="0"/>
        <v>0</v>
      </c>
      <c r="E10" s="154">
        <f>SUMIF('表5 一般公共预算支出表'!$C$7:$C$1014,204,'表5 一般公共预算支出表'!$G$7:$G$1014)</f>
        <v>0</v>
      </c>
      <c r="F10" s="154">
        <f ca="1">SUMIF('表8 政府性基金预算支出表 '!$C$7:$C$116,204,'表8 政府性基金预算支出表 '!$G$7:$G$111)</f>
        <v>0</v>
      </c>
      <c r="G10" s="154">
        <f ca="1">SUMIF('表9 国有资本经营预算支出表'!$C$7:$C$116,204,'表9 国有资本经营预算支出表'!$G$7:$G$111)</f>
        <v>0</v>
      </c>
      <c r="H10" s="154">
        <f>SUMIF('表10 上年结余结转资金支出预算明细表'!$C$7:$C$1102,204,'表10 上年结余结转资金支出预算明细表'!$G$7:$G$1300)</f>
        <v>0</v>
      </c>
      <c r="I10" s="138"/>
    </row>
    <row r="11" s="134" customFormat="1" ht="29" customHeight="1" spans="1:9">
      <c r="A11" s="158"/>
      <c r="B11" s="154"/>
      <c r="C11" s="21" t="s">
        <v>38</v>
      </c>
      <c r="D11" s="154">
        <f ca="1" t="shared" si="0"/>
        <v>15640799.642</v>
      </c>
      <c r="E11" s="154">
        <f>SUMIF('表5 一般公共预算支出表'!$C$7:$C$1014,205,'表5 一般公共预算支出表'!$G$7:$G$1014)</f>
        <v>14622794.472</v>
      </c>
      <c r="F11" s="154">
        <f ca="1">SUMIF('表8 政府性基金预算支出表 '!$C$7:$C$116,205,'表8 政府性基金预算支出表 '!$G$7:$G$111)</f>
        <v>0</v>
      </c>
      <c r="G11" s="154">
        <f ca="1">SUMIF('表9 国有资本经营预算支出表'!$C$7:$C$116,205,'表9 国有资本经营预算支出表'!$G$7:$G$111)</f>
        <v>0</v>
      </c>
      <c r="H11" s="154">
        <f>SUMIF('表10 上年结余结转资金支出预算明细表'!$C$7:$C$1102,205,'表10 上年结余结转资金支出预算明细表'!$G$7:$G$1300)</f>
        <v>1018005.17</v>
      </c>
      <c r="I11" s="138"/>
    </row>
    <row r="12" s="134" customFormat="1" ht="29" customHeight="1" spans="1:9">
      <c r="A12" s="158"/>
      <c r="B12" s="154"/>
      <c r="C12" s="21" t="s">
        <v>39</v>
      </c>
      <c r="D12" s="154">
        <f ca="1" t="shared" si="0"/>
        <v>0</v>
      </c>
      <c r="E12" s="154">
        <f>SUMIF('表5 一般公共预算支出表'!$C$7:$C$1014,206,'表5 一般公共预算支出表'!$G$7:$G$1014)</f>
        <v>0</v>
      </c>
      <c r="F12" s="154">
        <f ca="1">SUMIF('表8 政府性基金预算支出表 '!$C$7:$C$116,206,'表8 政府性基金预算支出表 '!$G$7:$G$111)</f>
        <v>0</v>
      </c>
      <c r="G12" s="154">
        <f ca="1">SUMIF('表9 国有资本经营预算支出表'!$C$7:$C$116,206,'表9 国有资本经营预算支出表'!$G$7:$G$111)</f>
        <v>0</v>
      </c>
      <c r="H12" s="154">
        <f>SUMIF('表10 上年结余结转资金支出预算明细表'!$C$7:$C$1102,206,'表10 上年结余结转资金支出预算明细表'!$G$7:$G$1300)</f>
        <v>0</v>
      </c>
      <c r="I12" s="138"/>
    </row>
    <row r="13" s="134" customFormat="1" ht="29" customHeight="1" spans="1:9">
      <c r="A13" s="158"/>
      <c r="B13" s="154"/>
      <c r="C13" s="21" t="s">
        <v>40</v>
      </c>
      <c r="D13" s="154">
        <f ca="1" t="shared" si="0"/>
        <v>0</v>
      </c>
      <c r="E13" s="154">
        <f>SUMIF('表5 一般公共预算支出表'!$C$7:$C$1014,207,'表5 一般公共预算支出表'!$G$7:$G$1014)</f>
        <v>0</v>
      </c>
      <c r="F13" s="154">
        <f ca="1">SUMIF('表8 政府性基金预算支出表 '!$C$7:$C$116,207,'表8 政府性基金预算支出表 '!$G$7:$G$111)</f>
        <v>0</v>
      </c>
      <c r="G13" s="154">
        <f ca="1">SUMIF('表9 国有资本经营预算支出表'!$C$7:$C$116,207,'表9 国有资本经营预算支出表'!$G$7:$G$111)</f>
        <v>0</v>
      </c>
      <c r="H13" s="154">
        <f>SUMIF('表10 上年结余结转资金支出预算明细表'!$C$7:$C$1102,207,'表10 上年结余结转资金支出预算明细表'!$G$7:$G$1300)</f>
        <v>0</v>
      </c>
      <c r="I13" s="138"/>
    </row>
    <row r="14" s="134" customFormat="1" ht="29" customHeight="1" spans="1:9">
      <c r="A14" s="158"/>
      <c r="B14" s="157"/>
      <c r="C14" s="21" t="s">
        <v>41</v>
      </c>
      <c r="D14" s="154">
        <f ca="1" t="shared" si="0"/>
        <v>0</v>
      </c>
      <c r="E14" s="154">
        <f>SUMIF('表5 一般公共预算支出表'!$C$7:$C$1014,208,'表5 一般公共预算支出表'!$G$7:$G$1014)</f>
        <v>0</v>
      </c>
      <c r="F14" s="154">
        <f ca="1">SUMIF('表8 政府性基金预算支出表 '!$C$7:$C$116,208,'表8 政府性基金预算支出表 '!$G$7:$G$111)</f>
        <v>0</v>
      </c>
      <c r="G14" s="154">
        <f ca="1">SUMIF('表9 国有资本经营预算支出表'!$C$7:$C$116,208,'表9 国有资本经营预算支出表'!$G$7:$G$111)</f>
        <v>0</v>
      </c>
      <c r="H14" s="154">
        <f>SUMIF('表10 上年结余结转资金支出预算明细表'!$C$7:$C$1102,208,'表10 上年结余结转资金支出预算明细表'!$G$7:$G$1300)</f>
        <v>0</v>
      </c>
      <c r="I14" s="138"/>
    </row>
    <row r="15" s="134" customFormat="1" ht="29" customHeight="1" spans="1:9">
      <c r="A15" s="156"/>
      <c r="B15" s="154"/>
      <c r="C15" s="21" t="s">
        <v>42</v>
      </c>
      <c r="D15" s="154">
        <f ca="1" t="shared" si="0"/>
        <v>0</v>
      </c>
      <c r="E15" s="154">
        <f>SUMIF('表5 一般公共预算支出表'!$C$7:$C$1014,210,'表5 一般公共预算支出表'!$G$7:$G$1014)</f>
        <v>0</v>
      </c>
      <c r="F15" s="154">
        <f ca="1">SUMIF('表8 政府性基金预算支出表 '!$C$7:$C$116,210,'表8 政府性基金预算支出表 '!$G$7:$G$111)</f>
        <v>0</v>
      </c>
      <c r="G15" s="154">
        <f ca="1">SUMIF('表9 国有资本经营预算支出表'!$C$7:$C$116,210,'表9 国有资本经营预算支出表'!$G$7:$G$111)</f>
        <v>0</v>
      </c>
      <c r="H15" s="154">
        <f>SUMIF('表10 上年结余结转资金支出预算明细表'!$C$7:$C$1102,210,'表10 上年结余结转资金支出预算明细表'!$G$7:$G$1300)</f>
        <v>0</v>
      </c>
      <c r="I15" s="138"/>
    </row>
    <row r="16" s="134" customFormat="1" ht="29" customHeight="1" spans="1:9">
      <c r="A16" s="159"/>
      <c r="B16" s="157"/>
      <c r="C16" s="21" t="s">
        <v>44</v>
      </c>
      <c r="D16" s="154">
        <f ca="1" t="shared" si="0"/>
        <v>0</v>
      </c>
      <c r="E16" s="154">
        <f>SUMIF('表5 一般公共预算支出表'!$C$7:$C$1014,211,'表5 一般公共预算支出表'!$G$7:$G$1014)</f>
        <v>0</v>
      </c>
      <c r="F16" s="154">
        <f ca="1">SUMIF('表8 政府性基金预算支出表 '!$C$7:$C$116,211,'表8 政府性基金预算支出表 '!$G$7:$G$111)</f>
        <v>0</v>
      </c>
      <c r="G16" s="154">
        <f ca="1">SUMIF('表9 国有资本经营预算支出表'!$C$7:$C$116,211,'表9 国有资本经营预算支出表'!$G$7:$G$111)</f>
        <v>0</v>
      </c>
      <c r="H16" s="154">
        <f>SUMIF('表10 上年结余结转资金支出预算明细表'!$C$7:$C$1102,211,'表10 上年结余结转资金支出预算明细表'!$G$7:$G$1300)</f>
        <v>0</v>
      </c>
      <c r="I16" s="138"/>
    </row>
    <row r="17" s="134" customFormat="1" ht="29" customHeight="1" spans="1:9">
      <c r="A17" s="155"/>
      <c r="B17" s="154"/>
      <c r="C17" s="21" t="s">
        <v>46</v>
      </c>
      <c r="D17" s="154">
        <f ca="1" t="shared" si="0"/>
        <v>0</v>
      </c>
      <c r="E17" s="154">
        <f>SUMIF('表5 一般公共预算支出表'!$C$7:$C$1014,212,'表5 一般公共预算支出表'!$G$7:$G$1014)</f>
        <v>0</v>
      </c>
      <c r="F17" s="154">
        <f ca="1">SUMIF('表8 政府性基金预算支出表 '!$C$7:$C$116,212,'表8 政府性基金预算支出表 '!$G$7:$G$111)</f>
        <v>0</v>
      </c>
      <c r="G17" s="154">
        <f ca="1">SUMIF('表9 国有资本经营预算支出表'!$C$7:$C$116,212,'表9 国有资本经营预算支出表'!$G$7:$G$111)</f>
        <v>0</v>
      </c>
      <c r="H17" s="154">
        <f>SUMIF('表10 上年结余结转资金支出预算明细表'!$C$7:$C$1102,212,'表10 上年结余结转资金支出预算明细表'!$G$7:$G$1300)</f>
        <v>0</v>
      </c>
      <c r="I17" s="138"/>
    </row>
    <row r="18" s="134" customFormat="1" ht="29" customHeight="1" spans="1:9">
      <c r="A18" s="155"/>
      <c r="B18" s="154"/>
      <c r="C18" s="21" t="s">
        <v>48</v>
      </c>
      <c r="D18" s="154">
        <f ca="1" t="shared" si="0"/>
        <v>0</v>
      </c>
      <c r="E18" s="154">
        <f>SUMIF('表5 一般公共预算支出表'!$C$7:$C$1014,213,'表5 一般公共预算支出表'!$G$7:$G$1014)</f>
        <v>0</v>
      </c>
      <c r="F18" s="154">
        <f ca="1">SUMIF('表8 政府性基金预算支出表 '!$C$7:$C$116,213,'表8 政府性基金预算支出表 '!$G$7:$G$111)</f>
        <v>0</v>
      </c>
      <c r="G18" s="154">
        <f ca="1">SUMIF('表9 国有资本经营预算支出表'!$C$7:$C$116,213,'表9 国有资本经营预算支出表'!$G$7:$G$111)</f>
        <v>0</v>
      </c>
      <c r="H18" s="154">
        <f>SUMIF('表10 上年结余结转资金支出预算明细表'!$C$7:$C$1102,213,'表10 上年结余结转资金支出预算明细表'!$G$7:$G$1300)</f>
        <v>0</v>
      </c>
      <c r="I18" s="138"/>
    </row>
    <row r="19" s="134" customFormat="1" ht="29" customHeight="1" spans="1:9">
      <c r="A19" s="158"/>
      <c r="B19" s="154"/>
      <c r="C19" s="21" t="s">
        <v>50</v>
      </c>
      <c r="D19" s="154">
        <f ca="1" t="shared" si="0"/>
        <v>0</v>
      </c>
      <c r="E19" s="154">
        <f>SUMIF('表5 一般公共预算支出表'!$C$7:$C$1014,214,'表5 一般公共预算支出表'!$G$7:$G$1014)</f>
        <v>0</v>
      </c>
      <c r="F19" s="154">
        <f ca="1">SUMIF('表8 政府性基金预算支出表 '!$C$7:$C$116,214,'表8 政府性基金预算支出表 '!$G$7:$G$111)</f>
        <v>0</v>
      </c>
      <c r="G19" s="154">
        <f ca="1">SUMIF('表9 国有资本经营预算支出表'!$C$7:$C$116,214,'表9 国有资本经营预算支出表'!$G$7:$G$111)</f>
        <v>0</v>
      </c>
      <c r="H19" s="154">
        <f>SUMIF('表10 上年结余结转资金支出预算明细表'!$C$7:$C$1102,214,'表10 上年结余结转资金支出预算明细表'!$G$7:$G$1300)</f>
        <v>0</v>
      </c>
      <c r="I19" s="138"/>
    </row>
    <row r="20" s="134" customFormat="1" ht="29" customHeight="1" spans="1:9">
      <c r="A20" s="160"/>
      <c r="B20" s="154"/>
      <c r="C20" s="21" t="s">
        <v>52</v>
      </c>
      <c r="D20" s="154">
        <f ca="1" t="shared" si="0"/>
        <v>0</v>
      </c>
      <c r="E20" s="154">
        <f>SUMIF('表5 一般公共预算支出表'!$C$7:$C$1014,215,'表5 一般公共预算支出表'!$G$7:$G$1014)</f>
        <v>0</v>
      </c>
      <c r="F20" s="154">
        <f ca="1">SUMIF('表8 政府性基金预算支出表 '!$C$7:$C$116,215,'表8 政府性基金预算支出表 '!$G$7:$G$111)</f>
        <v>0</v>
      </c>
      <c r="G20" s="154">
        <f ca="1">SUMIF('表9 国有资本经营预算支出表'!$C$7:$C$116,215,'表9 国有资本经营预算支出表'!$G$7:$G$111)</f>
        <v>0</v>
      </c>
      <c r="H20" s="154">
        <f>SUMIF('表10 上年结余结转资金支出预算明细表'!$C$7:$C$1102,215,'表10 上年结余结转资金支出预算明细表'!$G$7:$G$1300)</f>
        <v>0</v>
      </c>
      <c r="I20" s="138"/>
    </row>
    <row r="21" s="134" customFormat="1" ht="29" customHeight="1" spans="1:9">
      <c r="A21" s="158"/>
      <c r="B21" s="154"/>
      <c r="C21" s="21" t="s">
        <v>54</v>
      </c>
      <c r="D21" s="154">
        <f ca="1" t="shared" si="0"/>
        <v>0</v>
      </c>
      <c r="E21" s="154">
        <f>SUMIF('表5 一般公共预算支出表'!$C$7:$C$1014,216,'表5 一般公共预算支出表'!$G$7:$G$1014)</f>
        <v>0</v>
      </c>
      <c r="F21" s="154">
        <f ca="1">SUMIF('表8 政府性基金预算支出表 '!$C$7:$C$116,216,'表8 政府性基金预算支出表 '!$G$7:$G$111)</f>
        <v>0</v>
      </c>
      <c r="G21" s="154">
        <f ca="1">SUMIF('表9 国有资本经营预算支出表'!$C$7:$C$116,216,'表9 国有资本经营预算支出表'!$G$7:$G$111)</f>
        <v>0</v>
      </c>
      <c r="H21" s="154">
        <f>SUMIF('表10 上年结余结转资金支出预算明细表'!$C$7:$C$1102,216,'表10 上年结余结转资金支出预算明细表'!$G$7:$G$1300)</f>
        <v>0</v>
      </c>
      <c r="I21" s="138"/>
    </row>
    <row r="22" s="134" customFormat="1" ht="29" customHeight="1" spans="1:9">
      <c r="A22" s="158"/>
      <c r="B22" s="154"/>
      <c r="C22" s="21" t="s">
        <v>55</v>
      </c>
      <c r="D22" s="154">
        <f ca="1" t="shared" si="0"/>
        <v>0</v>
      </c>
      <c r="E22" s="154">
        <f>SUMIF('表5 一般公共预算支出表'!$C$7:$C$1014,217,'表5 一般公共预算支出表'!$G$7:$G$1014)</f>
        <v>0</v>
      </c>
      <c r="F22" s="154">
        <f ca="1">SUMIF('表8 政府性基金预算支出表 '!$C$7:$C$116,217,'表8 政府性基金预算支出表 '!$G$7:$G$111)</f>
        <v>0</v>
      </c>
      <c r="G22" s="154">
        <f ca="1">SUMIF('表9 国有资本经营预算支出表'!$C$7:$C$116,217,'表9 国有资本经营预算支出表'!$G$7:$G$111)</f>
        <v>0</v>
      </c>
      <c r="H22" s="154">
        <f>SUMIF('表10 上年结余结转资金支出预算明细表'!$C$7:$C$1102,217,'表10 上年结余结转资金支出预算明细表'!$G$7:$G$1300)</f>
        <v>0</v>
      </c>
      <c r="I22" s="138"/>
    </row>
    <row r="23" s="134" customFormat="1" ht="29" customHeight="1" spans="1:9">
      <c r="A23" s="161"/>
      <c r="B23" s="154"/>
      <c r="C23" s="162" t="s">
        <v>56</v>
      </c>
      <c r="D23" s="154">
        <f ca="1" t="shared" si="0"/>
        <v>0</v>
      </c>
      <c r="E23" s="154">
        <f>SUMIF('表5 一般公共预算支出表'!$C$7:$C$1014,219,'表5 一般公共预算支出表'!$G$7:$G$1014)</f>
        <v>0</v>
      </c>
      <c r="F23" s="154">
        <f ca="1">SUMIF('表8 政府性基金预算支出表 '!$C$7:$C$116,219,'表8 政府性基金预算支出表 '!$G$7:$G$111)</f>
        <v>0</v>
      </c>
      <c r="G23" s="154">
        <f ca="1">SUMIF('表9 国有资本经营预算支出表'!$C$7:$C$116,219,'表9 国有资本经营预算支出表'!$G$7:$G$111)</f>
        <v>0</v>
      </c>
      <c r="H23" s="154">
        <f>SUMIF('表10 上年结余结转资金支出预算明细表'!$C$7:$C$1102,219,'表10 上年结余结转资金支出预算明细表'!$G$7:$G$1300)</f>
        <v>0</v>
      </c>
      <c r="I23" s="138"/>
    </row>
    <row r="24" s="134" customFormat="1" ht="29" customHeight="1" spans="1:9">
      <c r="A24" s="161"/>
      <c r="B24" s="154"/>
      <c r="C24" s="162" t="s">
        <v>57</v>
      </c>
      <c r="D24" s="154">
        <f ca="1" t="shared" si="0"/>
        <v>0</v>
      </c>
      <c r="E24" s="154">
        <f>SUMIF('表5 一般公共预算支出表'!$C$7:$C$1014,220,'表5 一般公共预算支出表'!$G$7:$G$1014)</f>
        <v>0</v>
      </c>
      <c r="F24" s="154">
        <f ca="1">SUMIF('表8 政府性基金预算支出表 '!$C$7:$C$116,220,'表8 政府性基金预算支出表 '!$G$7:$G$111)</f>
        <v>0</v>
      </c>
      <c r="G24" s="154">
        <f ca="1">SUMIF('表9 国有资本经营预算支出表'!$C$7:$C$116,220,'表9 国有资本经营预算支出表'!$G$7:$G$111)</f>
        <v>0</v>
      </c>
      <c r="H24" s="154">
        <f>SUMIF('表10 上年结余结转资金支出预算明细表'!$C$7:$C$1102,220,'表10 上年结余结转资金支出预算明细表'!$G$7:$G$1300)</f>
        <v>0</v>
      </c>
      <c r="I24" s="138"/>
    </row>
    <row r="25" s="134" customFormat="1" ht="29" customHeight="1" spans="1:9">
      <c r="A25" s="161"/>
      <c r="B25" s="154"/>
      <c r="C25" s="162" t="s">
        <v>58</v>
      </c>
      <c r="D25" s="154">
        <f ca="1" t="shared" si="0"/>
        <v>0</v>
      </c>
      <c r="E25" s="154">
        <f>SUMIF('表5 一般公共预算支出表'!$C$7:$C$1014,221,'表5 一般公共预算支出表'!$G$7:$G$1014)</f>
        <v>0</v>
      </c>
      <c r="F25" s="154">
        <f ca="1">SUMIF('表8 政府性基金预算支出表 '!$C$7:$C$116,221,'表8 政府性基金预算支出表 '!$G$7:$G$111)</f>
        <v>0</v>
      </c>
      <c r="G25" s="154">
        <f ca="1">SUMIF('表9 国有资本经营预算支出表'!$C$7:$C$116,221,'表9 国有资本经营预算支出表'!$G$7:$G$111)</f>
        <v>0</v>
      </c>
      <c r="H25" s="154">
        <f>SUMIF('表10 上年结余结转资金支出预算明细表'!$C$7:$C$1102,221,'表10 上年结余结转资金支出预算明细表'!$G$7:$G$1300)</f>
        <v>0</v>
      </c>
      <c r="I25" s="138"/>
    </row>
    <row r="26" s="134" customFormat="1" ht="29" customHeight="1" spans="1:9">
      <c r="A26" s="161"/>
      <c r="B26" s="154"/>
      <c r="C26" s="162" t="s">
        <v>59</v>
      </c>
      <c r="D26" s="154">
        <f ca="1" t="shared" si="0"/>
        <v>0</v>
      </c>
      <c r="E26" s="154">
        <f>SUMIF('表5 一般公共预算支出表'!$C$7:$C$1014,222,'表5 一般公共预算支出表'!$G$7:$G$1014)</f>
        <v>0</v>
      </c>
      <c r="F26" s="154">
        <f ca="1">SUMIF('表8 政府性基金预算支出表 '!$C$7:$C$116,222,'表8 政府性基金预算支出表 '!$G$7:$G$111)</f>
        <v>0</v>
      </c>
      <c r="G26" s="154">
        <f ca="1">SUMIF('表9 国有资本经营预算支出表'!$C$7:$C$116,222,'表9 国有资本经营预算支出表'!$G$7:$G$111)</f>
        <v>0</v>
      </c>
      <c r="H26" s="154">
        <f>SUMIF('表10 上年结余结转资金支出预算明细表'!$C$7:$C$1102,222,'表10 上年结余结转资金支出预算明细表'!$G$7:$G$1300)</f>
        <v>0</v>
      </c>
      <c r="I26" s="138"/>
    </row>
    <row r="27" s="134" customFormat="1" ht="29" customHeight="1" spans="1:9">
      <c r="A27" s="161"/>
      <c r="B27" s="154"/>
      <c r="C27" s="162" t="s">
        <v>60</v>
      </c>
      <c r="D27" s="154">
        <f ca="1" t="shared" si="0"/>
        <v>0</v>
      </c>
      <c r="E27" s="154">
        <f>SUMIF('表5 一般公共预算支出表'!$C$7:$C$1014,224,'表5 一般公共预算支出表'!$G$7:$G$1014)</f>
        <v>0</v>
      </c>
      <c r="F27" s="154">
        <f ca="1">SUMIF('表8 政府性基金预算支出表 '!$C$7:$C$116,224,'表8 政府性基金预算支出表 '!$G$7:$G$111)</f>
        <v>0</v>
      </c>
      <c r="G27" s="154">
        <f ca="1">SUMIF('表9 国有资本经营预算支出表'!$C$7:$C$116,224,'表9 国有资本经营预算支出表'!$G$7:$G$111)</f>
        <v>0</v>
      </c>
      <c r="H27" s="154">
        <f>SUMIF('表10 上年结余结转资金支出预算明细表'!$C$7:$C$1102,224,'表10 上年结余结转资金支出预算明细表'!$G$7:$G$1300)</f>
        <v>0</v>
      </c>
      <c r="I27" s="138"/>
    </row>
    <row r="28" s="134" customFormat="1" ht="29" customHeight="1" spans="1:9">
      <c r="A28" s="161"/>
      <c r="B28" s="154"/>
      <c r="C28" s="162" t="s">
        <v>61</v>
      </c>
      <c r="D28" s="154">
        <f ca="1" t="shared" si="0"/>
        <v>15000</v>
      </c>
      <c r="E28" s="154">
        <f>SUMIF('表5 一般公共预算支出表'!$C$7:$C$1014,229,'表5 一般公共预算支出表'!$G$7:$G$1014)</f>
        <v>0</v>
      </c>
      <c r="F28" s="154">
        <f ca="1">SUMIF('表8 政府性基金预算支出表 '!$C$7:$C$116,229,'表8 政府性基金预算支出表 '!$G$7:$G$111)</f>
        <v>0</v>
      </c>
      <c r="G28" s="154">
        <f ca="1">SUMIF('表9 国有资本经营预算支出表'!$C$7:$C$116,229,'表9 国有资本经营预算支出表'!$G$7:$G$111)</f>
        <v>0</v>
      </c>
      <c r="H28" s="154">
        <f>SUMIF('表10 上年结余结转资金支出预算明细表'!$C$7:$C$1102,229,'表10 上年结余结转资金支出预算明细表'!$G$7:$G$1300)</f>
        <v>15000</v>
      </c>
      <c r="I28" s="138"/>
    </row>
    <row r="29" s="134" customFormat="1" ht="29" customHeight="1" spans="1:9">
      <c r="A29" s="161"/>
      <c r="B29" s="154"/>
      <c r="C29" s="162" t="s">
        <v>62</v>
      </c>
      <c r="D29" s="154">
        <f ca="1" t="shared" si="0"/>
        <v>0</v>
      </c>
      <c r="E29" s="154">
        <f>SUMIF('表5 一般公共预算支出表'!$C$7:$C$1014,231,'表5 一般公共预算支出表'!$G$7:$G$1014)</f>
        <v>0</v>
      </c>
      <c r="F29" s="154">
        <f ca="1">SUMIF('表8 政府性基金预算支出表 '!$C$7:$C$116,231,'表8 政府性基金预算支出表 '!$G$7:$G$111)</f>
        <v>0</v>
      </c>
      <c r="G29" s="154">
        <f ca="1">SUMIF('表9 国有资本经营预算支出表'!$C$7:$C$116,231,'表9 国有资本经营预算支出表'!$G$7:$G$111)</f>
        <v>0</v>
      </c>
      <c r="H29" s="154">
        <f>SUMIF('表10 上年结余结转资金支出预算明细表'!$C$7:$C$1102,231,'表10 上年结余结转资金支出预算明细表'!$G$7:$G$1300)</f>
        <v>0</v>
      </c>
      <c r="I29" s="138"/>
    </row>
    <row r="30" s="134" customFormat="1" ht="29" customHeight="1" spans="1:9">
      <c r="A30" s="161"/>
      <c r="B30" s="154"/>
      <c r="C30" s="162" t="s">
        <v>63</v>
      </c>
      <c r="D30" s="154">
        <f ca="1" t="shared" si="0"/>
        <v>0</v>
      </c>
      <c r="E30" s="154">
        <f>SUMIF('表5 一般公共预算支出表'!$C$7:$C$1014,232,'表5 一般公共预算支出表'!$G$7:$G$1014)</f>
        <v>0</v>
      </c>
      <c r="F30" s="154">
        <f ca="1">SUMIF('表8 政府性基金预算支出表 '!$C$7:$C$116,232,'表8 政府性基金预算支出表 '!$G$7:$G$111)</f>
        <v>0</v>
      </c>
      <c r="G30" s="154">
        <f ca="1">SUMIF('表9 国有资本经营预算支出表'!$C$7:$C$116,232,'表9 国有资本经营预算支出表'!$G$7:$G$111)</f>
        <v>0</v>
      </c>
      <c r="H30" s="154">
        <f>SUMIF('表10 上年结余结转资金支出预算明细表'!$C$7:$C$1102,232,'表10 上年结余结转资金支出预算明细表'!$G$7:$G$1300)</f>
        <v>0</v>
      </c>
      <c r="I30" s="138"/>
    </row>
    <row r="31" s="134" customFormat="1" ht="29" customHeight="1" spans="1:9">
      <c r="A31" s="161"/>
      <c r="B31" s="154"/>
      <c r="C31" s="162" t="s">
        <v>64</v>
      </c>
      <c r="D31" s="154">
        <f ca="1" t="shared" si="0"/>
        <v>0</v>
      </c>
      <c r="E31" s="154">
        <f>SUMIF('表5 一般公共预算支出表'!$C$7:$C$1014,233,'表5 一般公共预算支出表'!$G$7:$G$1014)</f>
        <v>0</v>
      </c>
      <c r="F31" s="154">
        <f ca="1">SUMIF('表8 政府性基金预算支出表 '!$C$7:$C$116,233,'表8 政府性基金预算支出表 '!$G$7:$G$111)</f>
        <v>0</v>
      </c>
      <c r="G31" s="154">
        <f ca="1">SUMIF('表9 国有资本经营预算支出表'!$C$7:$C$116,233,'表9 国有资本经营预算支出表'!$G$7:$G$111)</f>
        <v>0</v>
      </c>
      <c r="H31" s="154">
        <f>SUMIF('表10 上年结余结转资金支出预算明细表'!$C$7:$C$1102,233,'表10 上年结余结转资金支出预算明细表'!$G$7:$G$1300)</f>
        <v>0</v>
      </c>
      <c r="I31" s="138"/>
    </row>
    <row r="32" s="134" customFormat="1" ht="29" customHeight="1" spans="1:9">
      <c r="A32" s="161"/>
      <c r="B32" s="154"/>
      <c r="C32" s="163" t="s">
        <v>65</v>
      </c>
      <c r="D32" s="154">
        <f ca="1" t="shared" si="0"/>
        <v>0</v>
      </c>
      <c r="E32" s="154">
        <f>SUMIF('表5 一般公共预算支出表'!$C$7:$C$1014,234,'表5 一般公共预算支出表'!$G$7:$G$1014)</f>
        <v>0</v>
      </c>
      <c r="F32" s="154">
        <f ca="1">SUMIF('表8 政府性基金预算支出表 '!$C$7:$C$116,234,'表8 政府性基金预算支出表 '!$G$7:$G$111)</f>
        <v>0</v>
      </c>
      <c r="G32" s="154">
        <f ca="1">SUMIF('表9 国有资本经营预算支出表'!$C$7:$C$116,234,'表9 国有资本经营预算支出表'!$G$7:$G$111)</f>
        <v>0</v>
      </c>
      <c r="H32" s="154">
        <f>SUMIF('表10 上年结余结转资金支出预算明细表'!$C$7:$C$1102,234,'表10 上年结余结转资金支出预算明细表'!$G$7:$G$1300)</f>
        <v>0</v>
      </c>
      <c r="I32" s="138"/>
    </row>
    <row r="33" s="134" customFormat="1" ht="29" customHeight="1" spans="1:9">
      <c r="A33" s="161"/>
      <c r="B33" s="154"/>
      <c r="C33" s="163" t="s">
        <v>66</v>
      </c>
      <c r="D33" s="154">
        <f ca="1" t="shared" si="0"/>
        <v>0</v>
      </c>
      <c r="E33" s="154">
        <f>SUMIF('表5 一般公共预算支出表'!$C$7:$C$1014,223,'表5 一般公共预算支出表'!$G$7:$G$1014)</f>
        <v>0</v>
      </c>
      <c r="F33" s="154">
        <f ca="1">SUMIF('表8 政府性基金预算支出表 '!$C$7:$C$116,223,'表8 政府性基金预算支出表 '!$G$7:$G$111)</f>
        <v>0</v>
      </c>
      <c r="G33" s="154">
        <f ca="1">SUMIF('表9 国有资本经营预算支出表'!$C$7:$C$116,223,'表9 国有资本经营预算支出表'!$G$7:$G$111)</f>
        <v>0</v>
      </c>
      <c r="H33" s="154">
        <f>SUMIF('表10 上年结余结转资金支出预算明细表'!$C$7:$C$1102,223,'表10 上年结余结转资金支出预算明细表'!$G$7:$G$1300)</f>
        <v>0</v>
      </c>
      <c r="I33" s="138"/>
    </row>
    <row r="34" s="134" customFormat="1" customHeight="1" spans="1:9">
      <c r="A34" s="164" t="s">
        <v>70</v>
      </c>
      <c r="B34" s="153">
        <f>SUM(B35:B38)</f>
        <v>1033005.17</v>
      </c>
      <c r="C34" s="165" t="s">
        <v>68</v>
      </c>
      <c r="D34" s="153">
        <f ca="1" t="shared" ref="D34:H34" si="1">SUM(D7:D33)</f>
        <v>15655799.642</v>
      </c>
      <c r="E34" s="153">
        <f ca="1" t="shared" si="1"/>
        <v>14622794.472</v>
      </c>
      <c r="F34" s="153">
        <f ca="1" t="shared" si="1"/>
        <v>0</v>
      </c>
      <c r="G34" s="153">
        <f ca="1" t="shared" si="1"/>
        <v>0</v>
      </c>
      <c r="H34" s="153">
        <f ca="1" t="shared" si="1"/>
        <v>1033005.17</v>
      </c>
      <c r="I34" s="138"/>
    </row>
    <row r="35" s="134" customFormat="1" ht="35" customHeight="1" spans="1:9">
      <c r="A35" s="21" t="s">
        <v>71</v>
      </c>
      <c r="B35" s="154">
        <f>'表2 收入预算总表'!S6</f>
        <v>1018005.17</v>
      </c>
      <c r="C35" s="148" t="s">
        <v>157</v>
      </c>
      <c r="D35" s="166">
        <f>E35+F35+H35</f>
        <v>0</v>
      </c>
      <c r="E35" s="154"/>
      <c r="F35" s="154"/>
      <c r="G35" s="154"/>
      <c r="H35" s="154"/>
      <c r="I35" s="138"/>
    </row>
    <row r="36" s="134" customFormat="1" ht="35" customHeight="1" spans="1:9">
      <c r="A36" s="21" t="s">
        <v>72</v>
      </c>
      <c r="B36" s="154">
        <f>'表2 收入预算总表'!T6</f>
        <v>15000</v>
      </c>
      <c r="C36" s="21"/>
      <c r="D36" s="161"/>
      <c r="E36" s="154"/>
      <c r="F36" s="154"/>
      <c r="G36" s="154"/>
      <c r="H36" s="154"/>
      <c r="I36" s="138"/>
    </row>
    <row r="37" s="134" customFormat="1" ht="35" customHeight="1" spans="1:9">
      <c r="A37" s="21" t="s">
        <v>73</v>
      </c>
      <c r="B37" s="154">
        <f>'表2 收入预算总表'!U6</f>
        <v>0</v>
      </c>
      <c r="C37" s="21"/>
      <c r="D37" s="161"/>
      <c r="E37" s="154"/>
      <c r="F37" s="154"/>
      <c r="G37" s="154"/>
      <c r="H37" s="154"/>
      <c r="I37" s="138"/>
    </row>
    <row r="38" s="134" customFormat="1" ht="19" customHeight="1" spans="1:9">
      <c r="A38" s="21" t="s">
        <v>74</v>
      </c>
      <c r="B38" s="154">
        <f>'表2 收入预算总表'!V6</f>
        <v>0</v>
      </c>
      <c r="C38" s="148"/>
      <c r="D38" s="146"/>
      <c r="E38" s="154"/>
      <c r="F38" s="154"/>
      <c r="G38" s="154"/>
      <c r="H38" s="154"/>
      <c r="I38" s="138"/>
    </row>
    <row r="39" s="134" customFormat="1" customHeight="1" spans="1:9">
      <c r="A39" s="161"/>
      <c r="B39" s="157"/>
      <c r="C39" s="21"/>
      <c r="D39" s="161"/>
      <c r="E39" s="154"/>
      <c r="F39" s="154"/>
      <c r="G39" s="154"/>
      <c r="H39" s="154"/>
      <c r="I39" s="138"/>
    </row>
    <row r="40" s="134" customFormat="1" customHeight="1" spans="1:9">
      <c r="A40" s="167" t="s">
        <v>158</v>
      </c>
      <c r="B40" s="153">
        <f>B34+B7</f>
        <v>15655799.642</v>
      </c>
      <c r="C40" s="168" t="s">
        <v>76</v>
      </c>
      <c r="D40" s="153">
        <f ca="1" t="shared" ref="D40:H40" si="2">SUM(D34:D35)</f>
        <v>15655799.642</v>
      </c>
      <c r="E40" s="153">
        <f ca="1" t="shared" si="2"/>
        <v>14622794.472</v>
      </c>
      <c r="F40" s="153">
        <f ca="1" t="shared" si="2"/>
        <v>0</v>
      </c>
      <c r="G40" s="153">
        <f ca="1" t="shared" si="2"/>
        <v>0</v>
      </c>
      <c r="H40" s="153">
        <f ca="1" t="shared" si="2"/>
        <v>1033005.17</v>
      </c>
      <c r="I40" s="138"/>
    </row>
    <row r="41" s="134" customFormat="1" customHeight="1" spans="3:3">
      <c r="C41" s="135"/>
    </row>
    <row r="42" s="134" customFormat="1" customHeight="1" spans="3:3">
      <c r="C42" s="135"/>
    </row>
    <row r="43" s="134" customFormat="1" customHeight="1" spans="1:9">
      <c r="A43" s="138"/>
      <c r="B43" s="138"/>
      <c r="C43" s="136"/>
      <c r="D43" s="138"/>
      <c r="E43" s="138"/>
      <c r="F43" s="138"/>
      <c r="G43" s="138"/>
      <c r="H43" s="138"/>
      <c r="I43" s="138"/>
    </row>
    <row r="44" s="134" customFormat="1" customHeight="1" spans="3:3">
      <c r="C44" s="135"/>
    </row>
    <row r="45" s="134" customFormat="1" customHeight="1" spans="3:3">
      <c r="C45" s="135"/>
    </row>
    <row r="46" s="134" customFormat="1" customHeight="1" spans="1:9">
      <c r="A46" s="138"/>
      <c r="B46" s="138"/>
      <c r="C46" s="136"/>
      <c r="D46" s="138"/>
      <c r="E46" s="138"/>
      <c r="F46" s="138"/>
      <c r="G46" s="138"/>
      <c r="H46" s="138"/>
      <c r="I46" s="138"/>
    </row>
  </sheetData>
  <mergeCells count="5">
    <mergeCell ref="A2:H2"/>
    <mergeCell ref="C4:H4"/>
    <mergeCell ref="D5:H5"/>
    <mergeCell ref="A5:A6"/>
    <mergeCell ref="B5:B6"/>
  </mergeCells>
  <pageMargins left="0.751388888888889" right="0.751388888888889" top="1" bottom="1" header="0.5" footer="0.5"/>
  <pageSetup paperSize="9" scale="62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9"/>
  <sheetViews>
    <sheetView view="pageBreakPreview" zoomScale="85" zoomScaleNormal="70" zoomScaleSheetLayoutView="85" workbookViewId="0">
      <selection activeCell="I26" sqref="I26"/>
    </sheetView>
  </sheetViews>
  <sheetFormatPr defaultColWidth="6.88333333333333" defaultRowHeight="21" customHeight="1"/>
  <cols>
    <col min="1" max="1" width="14.6666666666667" style="3" customWidth="1"/>
    <col min="2" max="2" width="19.1083333333333" style="34" customWidth="1"/>
    <col min="3" max="5" width="3.88333333333333" style="3" customWidth="1"/>
    <col min="6" max="6" width="20.8833333333333" style="3" customWidth="1"/>
    <col min="7" max="7" width="14.8833333333333" style="3" customWidth="1"/>
    <col min="8" max="8" width="14.3833333333333" style="3" customWidth="1"/>
    <col min="9" max="9" width="14.8833333333333" style="3" customWidth="1"/>
    <col min="10" max="10" width="11.425" style="3" customWidth="1"/>
    <col min="11" max="235" width="6.88333333333333" style="3" customWidth="1"/>
    <col min="236" max="16384" width="6.88333333333333" style="3"/>
  </cols>
  <sheetData>
    <row r="1" customHeight="1" spans="1:1">
      <c r="A1" s="3" t="s">
        <v>11</v>
      </c>
    </row>
    <row r="2" ht="30.75" customHeight="1" spans="1:10">
      <c r="A2" s="35" t="s">
        <v>159</v>
      </c>
      <c r="B2" s="35"/>
      <c r="C2" s="35"/>
      <c r="D2" s="35"/>
      <c r="E2" s="35"/>
      <c r="F2" s="35"/>
      <c r="G2" s="35"/>
      <c r="H2" s="35"/>
      <c r="I2" s="35"/>
      <c r="J2" s="35"/>
    </row>
    <row r="3" s="32" customFormat="1" customHeight="1" spans="1:10">
      <c r="A3" s="32" t="s">
        <v>23</v>
      </c>
      <c r="B3" s="36"/>
      <c r="J3" s="32" t="s">
        <v>24</v>
      </c>
    </row>
    <row r="4" customHeight="1" spans="1:10">
      <c r="A4" s="52" t="s">
        <v>79</v>
      </c>
      <c r="B4" s="4" t="s">
        <v>80</v>
      </c>
      <c r="C4" s="37" t="s">
        <v>81</v>
      </c>
      <c r="D4" s="38"/>
      <c r="E4" s="39"/>
      <c r="F4" s="52" t="s">
        <v>82</v>
      </c>
      <c r="G4" s="46" t="s">
        <v>83</v>
      </c>
      <c r="H4" s="46" t="s">
        <v>103</v>
      </c>
      <c r="I4" s="46" t="s">
        <v>119</v>
      </c>
      <c r="J4" s="46" t="s">
        <v>160</v>
      </c>
    </row>
    <row r="5" ht="42.75" customHeight="1" spans="1:10">
      <c r="A5" s="54"/>
      <c r="B5" s="4"/>
      <c r="C5" s="55" t="s">
        <v>92</v>
      </c>
      <c r="D5" s="55" t="s">
        <v>93</v>
      </c>
      <c r="E5" s="55" t="s">
        <v>94</v>
      </c>
      <c r="F5" s="54"/>
      <c r="G5" s="46"/>
      <c r="H5" s="46"/>
      <c r="I5" s="46"/>
      <c r="J5" s="46"/>
    </row>
    <row r="6" customHeight="1" spans="1:10">
      <c r="A6" s="54"/>
      <c r="B6" s="4"/>
      <c r="C6" s="56"/>
      <c r="D6" s="56"/>
      <c r="E6" s="56"/>
      <c r="F6" s="54"/>
      <c r="G6" s="129">
        <f>H6+I6</f>
        <v>14622794.472</v>
      </c>
      <c r="H6" s="129">
        <f>SUM(H7:H1113)</f>
        <v>11611237.16</v>
      </c>
      <c r="I6" s="129">
        <f>SUM(I7:I1113)</f>
        <v>3011557.312</v>
      </c>
      <c r="J6" s="71" t="s">
        <v>161</v>
      </c>
    </row>
    <row r="7" ht="25.5" customHeight="1" spans="1:10">
      <c r="A7" s="130" t="s">
        <v>104</v>
      </c>
      <c r="B7" s="130" t="s">
        <v>105</v>
      </c>
      <c r="C7" s="131" t="s">
        <v>106</v>
      </c>
      <c r="D7" s="131" t="s">
        <v>107</v>
      </c>
      <c r="E7" s="131" t="s">
        <v>107</v>
      </c>
      <c r="F7" s="130" t="s">
        <v>108</v>
      </c>
      <c r="G7" s="129">
        <f t="shared" ref="G7:G31" si="0">H7+I7</f>
        <v>812439.6</v>
      </c>
      <c r="H7" s="129">
        <v>812439.6</v>
      </c>
      <c r="I7" s="133"/>
      <c r="J7" s="72"/>
    </row>
    <row r="8" ht="25.5" customHeight="1" spans="1:10">
      <c r="A8" s="130" t="s">
        <v>104</v>
      </c>
      <c r="B8" s="130" t="s">
        <v>109</v>
      </c>
      <c r="C8" s="131" t="s">
        <v>106</v>
      </c>
      <c r="D8" s="131" t="s">
        <v>107</v>
      </c>
      <c r="E8" s="131" t="s">
        <v>110</v>
      </c>
      <c r="F8" s="130" t="s">
        <v>111</v>
      </c>
      <c r="G8" s="129">
        <f t="shared" si="0"/>
        <v>65600</v>
      </c>
      <c r="H8" s="129">
        <v>65600</v>
      </c>
      <c r="I8" s="133"/>
      <c r="J8" s="72"/>
    </row>
    <row r="9" ht="25.5" customHeight="1" spans="1:10">
      <c r="A9" s="130" t="s">
        <v>104</v>
      </c>
      <c r="B9" s="130" t="s">
        <v>105</v>
      </c>
      <c r="C9" s="131" t="s">
        <v>106</v>
      </c>
      <c r="D9" s="131" t="s">
        <v>107</v>
      </c>
      <c r="E9" s="131" t="s">
        <v>107</v>
      </c>
      <c r="F9" s="130" t="s">
        <v>108</v>
      </c>
      <c r="G9" s="129">
        <f t="shared" si="0"/>
        <v>870729.84</v>
      </c>
      <c r="H9" s="129">
        <v>870729.84</v>
      </c>
      <c r="I9" s="133"/>
      <c r="J9" s="72"/>
    </row>
    <row r="10" ht="25.5" customHeight="1" spans="1:10">
      <c r="A10" s="130" t="s">
        <v>104</v>
      </c>
      <c r="B10" s="130" t="s">
        <v>105</v>
      </c>
      <c r="C10" s="131" t="s">
        <v>106</v>
      </c>
      <c r="D10" s="131" t="s">
        <v>107</v>
      </c>
      <c r="E10" s="131" t="s">
        <v>107</v>
      </c>
      <c r="F10" s="130" t="s">
        <v>108</v>
      </c>
      <c r="G10" s="129">
        <f t="shared" si="0"/>
        <v>26894.16</v>
      </c>
      <c r="H10" s="129">
        <v>26894.16</v>
      </c>
      <c r="I10" s="133"/>
      <c r="J10" s="72"/>
    </row>
    <row r="11" ht="25.5" customHeight="1" spans="1:10">
      <c r="A11" s="130" t="s">
        <v>104</v>
      </c>
      <c r="B11" s="130" t="s">
        <v>105</v>
      </c>
      <c r="C11" s="131" t="s">
        <v>106</v>
      </c>
      <c r="D11" s="131" t="s">
        <v>107</v>
      </c>
      <c r="E11" s="131" t="s">
        <v>110</v>
      </c>
      <c r="F11" s="130" t="s">
        <v>111</v>
      </c>
      <c r="G11" s="129">
        <f t="shared" si="0"/>
        <v>99398.16</v>
      </c>
      <c r="H11" s="129">
        <v>99398.16</v>
      </c>
      <c r="I11" s="133"/>
      <c r="J11" s="72"/>
    </row>
    <row r="12" ht="25.5" customHeight="1" spans="1:10">
      <c r="A12" s="130" t="s">
        <v>104</v>
      </c>
      <c r="B12" s="130" t="s">
        <v>105</v>
      </c>
      <c r="C12" s="131" t="s">
        <v>106</v>
      </c>
      <c r="D12" s="131" t="s">
        <v>107</v>
      </c>
      <c r="E12" s="131" t="s">
        <v>110</v>
      </c>
      <c r="F12" s="130" t="s">
        <v>111</v>
      </c>
      <c r="G12" s="129">
        <f t="shared" si="0"/>
        <v>36712.84</v>
      </c>
      <c r="H12" s="129">
        <v>36712.84</v>
      </c>
      <c r="I12" s="129"/>
      <c r="J12" s="72"/>
    </row>
    <row r="13" ht="25.5" customHeight="1" spans="1:10">
      <c r="A13" s="130" t="s">
        <v>104</v>
      </c>
      <c r="B13" s="130" t="s">
        <v>105</v>
      </c>
      <c r="C13" s="131" t="s">
        <v>106</v>
      </c>
      <c r="D13" s="131" t="s">
        <v>107</v>
      </c>
      <c r="E13" s="131" t="s">
        <v>110</v>
      </c>
      <c r="F13" s="130" t="s">
        <v>111</v>
      </c>
      <c r="G13" s="129">
        <f t="shared" si="0"/>
        <v>102494.76</v>
      </c>
      <c r="H13" s="129">
        <v>102494.76</v>
      </c>
      <c r="I13" s="129"/>
      <c r="J13" s="72"/>
    </row>
    <row r="14" ht="25.5" customHeight="1" spans="1:10">
      <c r="A14" s="130" t="s">
        <v>104</v>
      </c>
      <c r="B14" s="130" t="s">
        <v>105</v>
      </c>
      <c r="C14" s="131" t="s">
        <v>106</v>
      </c>
      <c r="D14" s="131" t="s">
        <v>107</v>
      </c>
      <c r="E14" s="131" t="s">
        <v>110</v>
      </c>
      <c r="F14" s="130" t="s">
        <v>111</v>
      </c>
      <c r="G14" s="129">
        <f t="shared" si="0"/>
        <v>3156.36</v>
      </c>
      <c r="H14" s="129">
        <v>3156.36</v>
      </c>
      <c r="I14" s="129"/>
      <c r="J14" s="72"/>
    </row>
    <row r="15" ht="25.5" customHeight="1" spans="1:10">
      <c r="A15" s="130" t="s">
        <v>104</v>
      </c>
      <c r="B15" s="130" t="s">
        <v>112</v>
      </c>
      <c r="C15" s="131" t="s">
        <v>106</v>
      </c>
      <c r="D15" s="131" t="s">
        <v>107</v>
      </c>
      <c r="E15" s="131" t="s">
        <v>107</v>
      </c>
      <c r="F15" s="130" t="s">
        <v>108</v>
      </c>
      <c r="G15" s="129">
        <f t="shared" si="0"/>
        <v>664014.48</v>
      </c>
      <c r="H15" s="129">
        <v>664014.48</v>
      </c>
      <c r="I15" s="129"/>
      <c r="J15" s="72"/>
    </row>
    <row r="16" ht="25.5" customHeight="1" spans="1:10">
      <c r="A16" s="130" t="s">
        <v>104</v>
      </c>
      <c r="B16" s="130" t="s">
        <v>112</v>
      </c>
      <c r="C16" s="131" t="s">
        <v>106</v>
      </c>
      <c r="D16" s="131" t="s">
        <v>107</v>
      </c>
      <c r="E16" s="131" t="s">
        <v>110</v>
      </c>
      <c r="F16" s="130" t="s">
        <v>111</v>
      </c>
      <c r="G16" s="129">
        <f t="shared" si="0"/>
        <v>84161.28</v>
      </c>
      <c r="H16" s="129">
        <v>84161.28</v>
      </c>
      <c r="I16" s="129"/>
      <c r="J16" s="72"/>
    </row>
    <row r="17" ht="25.5" customHeight="1" spans="1:10">
      <c r="A17" s="130" t="s">
        <v>104</v>
      </c>
      <c r="B17" s="130" t="s">
        <v>113</v>
      </c>
      <c r="C17" s="131" t="s">
        <v>106</v>
      </c>
      <c r="D17" s="131" t="s">
        <v>107</v>
      </c>
      <c r="E17" s="131" t="s">
        <v>107</v>
      </c>
      <c r="F17" s="130" t="s">
        <v>108</v>
      </c>
      <c r="G17" s="129">
        <f t="shared" si="0"/>
        <v>807408</v>
      </c>
      <c r="H17" s="129">
        <v>807408</v>
      </c>
      <c r="I17" s="129"/>
      <c r="J17" s="72"/>
    </row>
    <row r="18" ht="25.5" customHeight="1" spans="1:10">
      <c r="A18" s="130" t="s">
        <v>104</v>
      </c>
      <c r="B18" s="130" t="s">
        <v>113</v>
      </c>
      <c r="C18" s="131" t="s">
        <v>106</v>
      </c>
      <c r="D18" s="131" t="s">
        <v>107</v>
      </c>
      <c r="E18" s="131" t="s">
        <v>110</v>
      </c>
      <c r="F18" s="130" t="s">
        <v>111</v>
      </c>
      <c r="G18" s="129">
        <f t="shared" si="0"/>
        <v>115488</v>
      </c>
      <c r="H18" s="129">
        <v>115488</v>
      </c>
      <c r="I18" s="129"/>
      <c r="J18" s="72"/>
    </row>
    <row r="19" ht="25.5" customHeight="1" spans="1:10">
      <c r="A19" s="130" t="s">
        <v>104</v>
      </c>
      <c r="B19" s="130" t="s">
        <v>114</v>
      </c>
      <c r="C19" s="131" t="s">
        <v>106</v>
      </c>
      <c r="D19" s="131" t="s">
        <v>107</v>
      </c>
      <c r="E19" s="131" t="s">
        <v>107</v>
      </c>
      <c r="F19" s="130" t="s">
        <v>108</v>
      </c>
      <c r="G19" s="129">
        <f t="shared" si="0"/>
        <v>1239076</v>
      </c>
      <c r="H19" s="129">
        <v>1239076</v>
      </c>
      <c r="I19" s="129"/>
      <c r="J19" s="72"/>
    </row>
    <row r="20" ht="25.5" customHeight="1" spans="1:10">
      <c r="A20" s="130" t="s">
        <v>104</v>
      </c>
      <c r="B20" s="130" t="s">
        <v>115</v>
      </c>
      <c r="C20" s="131" t="s">
        <v>106</v>
      </c>
      <c r="D20" s="131" t="s">
        <v>107</v>
      </c>
      <c r="E20" s="131" t="s">
        <v>107</v>
      </c>
      <c r="F20" s="130" t="s">
        <v>108</v>
      </c>
      <c r="G20" s="129">
        <f t="shared" si="0"/>
        <v>2970612</v>
      </c>
      <c r="H20" s="129">
        <v>2970612</v>
      </c>
      <c r="I20" s="129"/>
      <c r="J20" s="72"/>
    </row>
    <row r="21" ht="25.5" customHeight="1" spans="1:10">
      <c r="A21" s="130" t="s">
        <v>104</v>
      </c>
      <c r="B21" s="130" t="s">
        <v>115</v>
      </c>
      <c r="C21" s="131" t="s">
        <v>106</v>
      </c>
      <c r="D21" s="131" t="s">
        <v>107</v>
      </c>
      <c r="E21" s="131" t="s">
        <v>110</v>
      </c>
      <c r="F21" s="130" t="s">
        <v>111</v>
      </c>
      <c r="G21" s="129">
        <f t="shared" si="0"/>
        <v>302280</v>
      </c>
      <c r="H21" s="129">
        <v>302280</v>
      </c>
      <c r="I21" s="129"/>
      <c r="J21" s="72"/>
    </row>
    <row r="22" ht="25.5" customHeight="1" spans="1:10">
      <c r="A22" s="130" t="s">
        <v>104</v>
      </c>
      <c r="B22" s="130" t="s">
        <v>116</v>
      </c>
      <c r="C22" s="131" t="s">
        <v>106</v>
      </c>
      <c r="D22" s="131" t="s">
        <v>107</v>
      </c>
      <c r="E22" s="131" t="s">
        <v>107</v>
      </c>
      <c r="F22" s="130" t="s">
        <v>108</v>
      </c>
      <c r="G22" s="129">
        <f t="shared" si="0"/>
        <v>801600</v>
      </c>
      <c r="H22" s="129">
        <v>801600</v>
      </c>
      <c r="I22" s="129"/>
      <c r="J22" s="72"/>
    </row>
    <row r="23" ht="25.5" customHeight="1" spans="1:10">
      <c r="A23" s="130" t="s">
        <v>104</v>
      </c>
      <c r="B23" s="130" t="s">
        <v>116</v>
      </c>
      <c r="C23" s="131" t="s">
        <v>106</v>
      </c>
      <c r="D23" s="131" t="s">
        <v>107</v>
      </c>
      <c r="E23" s="131" t="s">
        <v>110</v>
      </c>
      <c r="F23" s="130" t="s">
        <v>111</v>
      </c>
      <c r="G23" s="129">
        <f t="shared" si="0"/>
        <v>82800</v>
      </c>
      <c r="H23" s="129">
        <v>82800</v>
      </c>
      <c r="I23" s="129"/>
      <c r="J23" s="72"/>
    </row>
    <row r="24" ht="25.5" customHeight="1" spans="1:10">
      <c r="A24" s="130" t="s">
        <v>104</v>
      </c>
      <c r="B24" s="130" t="s">
        <v>117</v>
      </c>
      <c r="C24" s="131" t="s">
        <v>106</v>
      </c>
      <c r="D24" s="131" t="s">
        <v>107</v>
      </c>
      <c r="E24" s="131" t="s">
        <v>107</v>
      </c>
      <c r="F24" s="130" t="s">
        <v>108</v>
      </c>
      <c r="G24" s="129">
        <f t="shared" si="0"/>
        <v>1148000</v>
      </c>
      <c r="H24" s="129">
        <v>1148000</v>
      </c>
      <c r="I24" s="129"/>
      <c r="J24" s="72"/>
    </row>
    <row r="25" ht="25.5" customHeight="1" spans="1:10">
      <c r="A25" s="130" t="s">
        <v>104</v>
      </c>
      <c r="B25" s="130" t="s">
        <v>117</v>
      </c>
      <c r="C25" s="131" t="s">
        <v>106</v>
      </c>
      <c r="D25" s="131" t="s">
        <v>107</v>
      </c>
      <c r="E25" s="131" t="s">
        <v>110</v>
      </c>
      <c r="F25" s="130" t="s">
        <v>111</v>
      </c>
      <c r="G25" s="129">
        <f t="shared" si="0"/>
        <v>94600</v>
      </c>
      <c r="H25" s="129">
        <v>94600</v>
      </c>
      <c r="I25" s="129"/>
      <c r="J25" s="72"/>
    </row>
    <row r="26" ht="25.5" customHeight="1" spans="1:10">
      <c r="A26" s="130" t="s">
        <v>104</v>
      </c>
      <c r="B26" s="130" t="s">
        <v>118</v>
      </c>
      <c r="C26" s="131" t="s">
        <v>106</v>
      </c>
      <c r="D26" s="131" t="s">
        <v>107</v>
      </c>
      <c r="E26" s="131" t="s">
        <v>107</v>
      </c>
      <c r="F26" s="130" t="s">
        <v>108</v>
      </c>
      <c r="G26" s="129">
        <f t="shared" si="0"/>
        <v>425412</v>
      </c>
      <c r="H26" s="129">
        <v>425412</v>
      </c>
      <c r="I26" s="129"/>
      <c r="J26" s="72"/>
    </row>
    <row r="27" s="33" customFormat="1" ht="25.5" customHeight="1" spans="1:10">
      <c r="A27" s="130" t="s">
        <v>104</v>
      </c>
      <c r="B27" s="130" t="s">
        <v>118</v>
      </c>
      <c r="C27" s="131" t="s">
        <v>106</v>
      </c>
      <c r="D27" s="131" t="s">
        <v>107</v>
      </c>
      <c r="E27" s="131" t="s">
        <v>110</v>
      </c>
      <c r="F27" s="130" t="s">
        <v>111</v>
      </c>
      <c r="G27" s="129">
        <f t="shared" si="0"/>
        <v>48864</v>
      </c>
      <c r="H27" s="129">
        <v>48864</v>
      </c>
      <c r="I27" s="129"/>
      <c r="J27" s="72"/>
    </row>
    <row r="28" ht="25.5" customHeight="1" spans="1:10">
      <c r="A28" s="130" t="s">
        <v>104</v>
      </c>
      <c r="B28" s="130" t="s">
        <v>109</v>
      </c>
      <c r="C28" s="131" t="s">
        <v>106</v>
      </c>
      <c r="D28" s="131" t="s">
        <v>107</v>
      </c>
      <c r="E28" s="131" t="s">
        <v>107</v>
      </c>
      <c r="F28" s="130" t="s">
        <v>108</v>
      </c>
      <c r="G28" s="129">
        <f t="shared" si="0"/>
        <v>483800</v>
      </c>
      <c r="H28" s="129">
        <v>483800</v>
      </c>
      <c r="I28" s="129"/>
      <c r="J28" s="72"/>
    </row>
    <row r="29" ht="25.5" customHeight="1" spans="1:10">
      <c r="A29" s="130" t="s">
        <v>104</v>
      </c>
      <c r="B29" s="130" t="s">
        <v>105</v>
      </c>
      <c r="C29" s="131" t="s">
        <v>106</v>
      </c>
      <c r="D29" s="131" t="s">
        <v>107</v>
      </c>
      <c r="E29" s="131" t="s">
        <v>107</v>
      </c>
      <c r="F29" s="130" t="s">
        <v>108</v>
      </c>
      <c r="G29" s="129">
        <f t="shared" si="0"/>
        <v>325695.68</v>
      </c>
      <c r="H29" s="129">
        <v>325695.68</v>
      </c>
      <c r="I29" s="129"/>
      <c r="J29" s="72"/>
    </row>
    <row r="30" ht="25.5" customHeight="1" spans="1:10">
      <c r="A30" s="63" t="s">
        <v>104</v>
      </c>
      <c r="B30" s="63" t="s">
        <v>120</v>
      </c>
      <c r="C30" s="63">
        <v>205</v>
      </c>
      <c r="D30" s="63" t="s">
        <v>107</v>
      </c>
      <c r="E30" s="63" t="s">
        <v>107</v>
      </c>
      <c r="F30" s="63" t="s">
        <v>108</v>
      </c>
      <c r="G30" s="129">
        <f t="shared" si="0"/>
        <v>99360</v>
      </c>
      <c r="H30" s="129"/>
      <c r="I30" s="129">
        <v>99360</v>
      </c>
      <c r="J30" s="72"/>
    </row>
    <row r="31" ht="25.5" customHeight="1" spans="1:10">
      <c r="A31" s="63" t="s">
        <v>104</v>
      </c>
      <c r="B31" s="63" t="s">
        <v>121</v>
      </c>
      <c r="C31" s="63" t="s">
        <v>106</v>
      </c>
      <c r="D31" s="63" t="s">
        <v>107</v>
      </c>
      <c r="E31" s="63" t="s">
        <v>110</v>
      </c>
      <c r="F31" s="63" t="s">
        <v>111</v>
      </c>
      <c r="G31" s="129">
        <f t="shared" si="0"/>
        <v>187200</v>
      </c>
      <c r="H31" s="129"/>
      <c r="I31" s="129">
        <v>187200</v>
      </c>
      <c r="J31" s="72"/>
    </row>
    <row r="32" ht="25.5" customHeight="1" spans="1:10">
      <c r="A32" s="63" t="s">
        <v>104</v>
      </c>
      <c r="B32" s="63" t="s">
        <v>122</v>
      </c>
      <c r="C32" s="63" t="s">
        <v>106</v>
      </c>
      <c r="D32" s="63" t="s">
        <v>107</v>
      </c>
      <c r="E32" s="63" t="s">
        <v>110</v>
      </c>
      <c r="F32" s="63" t="s">
        <v>111</v>
      </c>
      <c r="G32" s="129">
        <f t="shared" ref="G32:G41" si="1">H32+I32</f>
        <v>215044.8</v>
      </c>
      <c r="H32" s="129"/>
      <c r="I32" s="129">
        <v>215044.8</v>
      </c>
      <c r="J32" s="72"/>
    </row>
    <row r="33" ht="25.5" customHeight="1" spans="1:10">
      <c r="A33" s="63" t="s">
        <v>104</v>
      </c>
      <c r="B33" s="63" t="s">
        <v>123</v>
      </c>
      <c r="C33" s="63" t="s">
        <v>106</v>
      </c>
      <c r="D33" s="63" t="s">
        <v>107</v>
      </c>
      <c r="E33" s="63" t="s">
        <v>110</v>
      </c>
      <c r="F33" s="63" t="s">
        <v>111</v>
      </c>
      <c r="G33" s="129">
        <f t="shared" si="1"/>
        <v>16800</v>
      </c>
      <c r="H33" s="129"/>
      <c r="I33" s="129">
        <v>16800</v>
      </c>
      <c r="J33" s="72"/>
    </row>
    <row r="34" ht="25.5" customHeight="1" spans="1:10">
      <c r="A34" s="63" t="s">
        <v>104</v>
      </c>
      <c r="B34" s="63" t="s">
        <v>124</v>
      </c>
      <c r="C34" s="63" t="s">
        <v>106</v>
      </c>
      <c r="D34" s="63" t="s">
        <v>107</v>
      </c>
      <c r="E34" s="63" t="s">
        <v>107</v>
      </c>
      <c r="F34" s="63" t="s">
        <v>108</v>
      </c>
      <c r="G34" s="129">
        <f t="shared" si="1"/>
        <v>1595028.4</v>
      </c>
      <c r="H34" s="129"/>
      <c r="I34" s="129">
        <v>1595028.4</v>
      </c>
      <c r="J34" s="72"/>
    </row>
    <row r="35" ht="25.5" customHeight="1" spans="1:10">
      <c r="A35" s="130" t="s">
        <v>104</v>
      </c>
      <c r="B35" s="132" t="s">
        <v>125</v>
      </c>
      <c r="C35" s="130" t="s">
        <v>106</v>
      </c>
      <c r="D35" s="130" t="s">
        <v>107</v>
      </c>
      <c r="E35" s="130" t="s">
        <v>110</v>
      </c>
      <c r="F35" s="130" t="s">
        <v>111</v>
      </c>
      <c r="G35" s="129">
        <f t="shared" si="1"/>
        <v>13400</v>
      </c>
      <c r="H35" s="129"/>
      <c r="I35" s="129">
        <v>13400</v>
      </c>
      <c r="J35" s="72"/>
    </row>
    <row r="36" ht="25.5" customHeight="1" spans="1:10">
      <c r="A36" s="130" t="s">
        <v>104</v>
      </c>
      <c r="B36" s="132" t="s">
        <v>126</v>
      </c>
      <c r="C36" s="130" t="s">
        <v>106</v>
      </c>
      <c r="D36" s="130" t="s">
        <v>107</v>
      </c>
      <c r="E36" s="130" t="s">
        <v>110</v>
      </c>
      <c r="F36" s="130" t="s">
        <v>111</v>
      </c>
      <c r="G36" s="129">
        <f t="shared" si="1"/>
        <v>401465</v>
      </c>
      <c r="H36" s="129"/>
      <c r="I36" s="129">
        <v>401465</v>
      </c>
      <c r="J36" s="72"/>
    </row>
    <row r="37" ht="25.5" customHeight="1" spans="1:10">
      <c r="A37" s="130" t="s">
        <v>104</v>
      </c>
      <c r="B37" s="130" t="s">
        <v>127</v>
      </c>
      <c r="C37" s="130" t="s">
        <v>106</v>
      </c>
      <c r="D37" s="130" t="s">
        <v>107</v>
      </c>
      <c r="E37" s="130" t="s">
        <v>107</v>
      </c>
      <c r="F37" s="130" t="s">
        <v>108</v>
      </c>
      <c r="G37" s="129">
        <f t="shared" si="1"/>
        <v>302400</v>
      </c>
      <c r="H37" s="129"/>
      <c r="I37" s="129">
        <v>302400</v>
      </c>
      <c r="J37" s="72"/>
    </row>
    <row r="38" ht="25.5" customHeight="1" spans="1:10">
      <c r="A38" s="130" t="s">
        <v>104</v>
      </c>
      <c r="B38" s="130" t="s">
        <v>128</v>
      </c>
      <c r="C38" s="130" t="s">
        <v>106</v>
      </c>
      <c r="D38" s="130" t="s">
        <v>107</v>
      </c>
      <c r="E38" s="130" t="s">
        <v>107</v>
      </c>
      <c r="F38" s="130" t="s">
        <v>108</v>
      </c>
      <c r="G38" s="129">
        <f t="shared" si="1"/>
        <v>101414.112</v>
      </c>
      <c r="H38" s="129"/>
      <c r="I38" s="129">
        <v>101414.112</v>
      </c>
      <c r="J38" s="72"/>
    </row>
    <row r="39" ht="25.5" customHeight="1" spans="1:10">
      <c r="A39" s="130" t="s">
        <v>104</v>
      </c>
      <c r="B39" s="130" t="s">
        <v>127</v>
      </c>
      <c r="C39" s="130" t="s">
        <v>106</v>
      </c>
      <c r="D39" s="130" t="s">
        <v>107</v>
      </c>
      <c r="E39" s="130" t="s">
        <v>107</v>
      </c>
      <c r="F39" s="130" t="s">
        <v>108</v>
      </c>
      <c r="G39" s="129">
        <f t="shared" si="1"/>
        <v>79445</v>
      </c>
      <c r="H39" s="129"/>
      <c r="I39" s="129">
        <v>79445</v>
      </c>
      <c r="J39" s="72"/>
    </row>
  </sheetData>
  <mergeCells count="13">
    <mergeCell ref="A2:J2"/>
    <mergeCell ref="C4:E4"/>
    <mergeCell ref="A4:A6"/>
    <mergeCell ref="B4:B6"/>
    <mergeCell ref="C5:C6"/>
    <mergeCell ref="D5:D6"/>
    <mergeCell ref="E5:E6"/>
    <mergeCell ref="F4:F6"/>
    <mergeCell ref="G4:G5"/>
    <mergeCell ref="H4:H5"/>
    <mergeCell ref="I4:I5"/>
    <mergeCell ref="J4:J5"/>
    <mergeCell ref="J6:J39"/>
  </mergeCells>
  <pageMargins left="0.747916666666667" right="0.747916666666667" top="0.984027777777778" bottom="0.984027777777778" header="0.511805555555556" footer="0.511805555555556"/>
  <pageSetup paperSize="9" scale="72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Y38"/>
  <sheetViews>
    <sheetView zoomScale="85" zoomScaleNormal="85" workbookViewId="0">
      <pane xSplit="6" ySplit="6" topLeftCell="G7" activePane="bottomRight" state="frozen"/>
      <selection/>
      <selection pane="topRight"/>
      <selection pane="bottomLeft"/>
      <selection pane="bottomRight" activeCell="K11" sqref="K11"/>
    </sheetView>
  </sheetViews>
  <sheetFormatPr defaultColWidth="6.88333333333333" defaultRowHeight="12"/>
  <cols>
    <col min="1" max="1" width="13.2166666666667" style="3" customWidth="1"/>
    <col min="2" max="2" width="19.1083333333333" style="34" customWidth="1"/>
    <col min="3" max="5" width="3.88333333333333" style="3" customWidth="1"/>
    <col min="6" max="6" width="19.1083333333333" style="3" customWidth="1"/>
    <col min="7" max="7" width="14.5" style="34" customWidth="1"/>
    <col min="8" max="8" width="15.5583333333333" style="95" customWidth="1"/>
    <col min="9" max="9" width="12.8833333333333" style="96" customWidth="1"/>
    <col min="10" max="10" width="12" style="96" customWidth="1"/>
    <col min="11" max="12" width="12.2166666666667" style="96" customWidth="1"/>
    <col min="13" max="13" width="9.375" style="96" customWidth="1"/>
    <col min="14" max="14" width="12.9333333333333" style="96" customWidth="1"/>
    <col min="15" max="15" width="13.1083333333333" style="96" customWidth="1"/>
    <col min="16" max="16" width="11.4416666666667" style="96" customWidth="1"/>
    <col min="17" max="17" width="11.1083333333333" style="96" customWidth="1"/>
    <col min="18" max="18" width="11.6333333333333" style="96" customWidth="1"/>
    <col min="19" max="19" width="11.775" style="96" customWidth="1"/>
    <col min="20" max="20" width="10.3333333333333" style="96" customWidth="1"/>
    <col min="21" max="21" width="10.8833333333333" style="96" customWidth="1"/>
    <col min="22" max="22" width="11.4416666666667" style="96" customWidth="1"/>
    <col min="23" max="23" width="12.4416666666667" style="96" customWidth="1"/>
    <col min="24" max="24" width="11.775" style="96" customWidth="1"/>
    <col min="25" max="25" width="10.8833333333333" style="96" customWidth="1"/>
    <col min="26" max="27" width="6.88333333333333" style="96"/>
    <col min="28" max="29" width="10.125" style="96"/>
    <col min="30" max="30" width="10.3333333333333" style="96" customWidth="1"/>
    <col min="31" max="32" width="6.88333333333333" style="96"/>
    <col min="33" max="33" width="11.1083333333333" style="96" customWidth="1"/>
    <col min="34" max="34" width="9.25" style="96"/>
    <col min="35" max="35" width="11" style="96" customWidth="1"/>
    <col min="36" max="36" width="6.88333333333333" style="96"/>
    <col min="37" max="37" width="9.775" style="96" customWidth="1"/>
    <col min="38" max="38" width="10.1083333333333" style="96" customWidth="1"/>
    <col min="39" max="39" width="11.8833333333333" style="96" customWidth="1"/>
    <col min="40" max="43" width="6.88333333333333" style="96"/>
    <col min="44" max="44" width="10.8833333333333" style="96" customWidth="1"/>
    <col min="45" max="45" width="11" style="96" customWidth="1"/>
    <col min="46" max="46" width="10.8833333333333" style="96" customWidth="1"/>
    <col min="47" max="47" width="10.4416666666667" style="96" customWidth="1"/>
    <col min="48" max="49" width="11.1083333333333" style="96" customWidth="1"/>
    <col min="50" max="50" width="11.2166666666667" style="96" customWidth="1"/>
    <col min="51" max="51" width="13.6666666666667" style="96" customWidth="1"/>
    <col min="52" max="52" width="6.88333333333333" style="96" customWidth="1"/>
    <col min="53" max="53" width="14.2583333333333" style="96" customWidth="1"/>
    <col min="54" max="54" width="6.44166666666667" style="96" customWidth="1"/>
    <col min="55" max="55" width="5.88333333333333" style="96" customWidth="1"/>
    <col min="56" max="56" width="11" style="96" customWidth="1"/>
    <col min="57" max="57" width="6.44166666666667" style="96" customWidth="1"/>
    <col min="58" max="58" width="6.33333333333333" style="96" customWidth="1"/>
    <col min="59" max="60" width="5.775" style="96" customWidth="1"/>
    <col min="61" max="62" width="6.025" style="96" customWidth="1"/>
    <col min="63" max="63" width="10.8833333333333" style="96" customWidth="1"/>
    <col min="64" max="64" width="6.88333333333333" style="96"/>
    <col min="65" max="65" width="11" style="96" customWidth="1"/>
    <col min="66" max="68" width="6.88333333333333" style="96"/>
    <col min="69" max="71" width="6" style="96" customWidth="1"/>
    <col min="72" max="72" width="6.88333333333333" style="96"/>
    <col min="73" max="73" width="8.375" style="96" customWidth="1"/>
    <col min="74" max="16384" width="6.88333333333333" style="96"/>
  </cols>
  <sheetData>
    <row r="1" s="88" customFormat="1" ht="13.5" customHeight="1" spans="1:71">
      <c r="A1" s="97" t="s">
        <v>13</v>
      </c>
      <c r="B1" s="98"/>
      <c r="C1" s="99"/>
      <c r="D1" s="99"/>
      <c r="E1" s="99"/>
      <c r="F1" s="99"/>
      <c r="G1" s="98"/>
      <c r="H1" s="100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Z1" s="124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26"/>
      <c r="BQ1" s="126"/>
      <c r="BR1" s="126"/>
      <c r="BS1" s="126"/>
    </row>
    <row r="2" s="89" customFormat="1" ht="27" customHeight="1" spans="1:77">
      <c r="A2" s="101" t="s">
        <v>162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 t="s">
        <v>163</v>
      </c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 t="s">
        <v>164</v>
      </c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</row>
    <row r="3" s="90" customFormat="1" ht="18.75" customHeight="1" spans="1:77">
      <c r="A3" s="97"/>
      <c r="B3" s="98"/>
      <c r="C3" s="99"/>
      <c r="D3" s="99"/>
      <c r="E3" s="99"/>
      <c r="F3" s="99"/>
      <c r="G3" s="98"/>
      <c r="H3" s="100"/>
      <c r="I3" s="115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Z3" s="124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26"/>
      <c r="BQ3" s="126"/>
      <c r="BR3" s="126"/>
      <c r="BS3" s="126"/>
      <c r="BY3" s="90" t="s">
        <v>24</v>
      </c>
    </row>
    <row r="4" s="88" customFormat="1" ht="22.5" customHeight="1" spans="1:77">
      <c r="A4" s="102" t="s">
        <v>79</v>
      </c>
      <c r="B4" s="103" t="s">
        <v>80</v>
      </c>
      <c r="C4" s="104" t="s">
        <v>81</v>
      </c>
      <c r="D4" s="105"/>
      <c r="E4" s="106"/>
      <c r="F4" s="102" t="s">
        <v>82</v>
      </c>
      <c r="G4" s="103" t="s">
        <v>165</v>
      </c>
      <c r="H4" s="107" t="s">
        <v>166</v>
      </c>
      <c r="I4" s="117" t="s">
        <v>167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22"/>
      <c r="W4" s="104" t="s">
        <v>168</v>
      </c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6"/>
      <c r="AY4" s="107" t="s">
        <v>169</v>
      </c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4" t="s">
        <v>170</v>
      </c>
      <c r="BM4" s="105"/>
      <c r="BN4" s="105"/>
      <c r="BO4" s="105"/>
      <c r="BP4" s="105"/>
      <c r="BQ4" s="117"/>
      <c r="BR4" s="117"/>
      <c r="BS4" s="117"/>
      <c r="BT4" s="105"/>
      <c r="BU4" s="128" t="s">
        <v>151</v>
      </c>
      <c r="BV4" s="128"/>
      <c r="BW4" s="128"/>
      <c r="BX4" s="128"/>
      <c r="BY4" s="128"/>
    </row>
    <row r="5" s="91" customFormat="1" ht="51" customHeight="1" spans="1:77">
      <c r="A5" s="108"/>
      <c r="B5" s="103"/>
      <c r="C5" s="109" t="s">
        <v>92</v>
      </c>
      <c r="D5" s="109" t="s">
        <v>93</v>
      </c>
      <c r="E5" s="109" t="s">
        <v>94</v>
      </c>
      <c r="F5" s="108"/>
      <c r="G5" s="103"/>
      <c r="H5" s="107"/>
      <c r="I5" s="119" t="s">
        <v>171</v>
      </c>
      <c r="J5" s="120" t="s">
        <v>172</v>
      </c>
      <c r="K5" s="120" t="s">
        <v>173</v>
      </c>
      <c r="L5" s="120" t="s">
        <v>174</v>
      </c>
      <c r="M5" s="107" t="s">
        <v>175</v>
      </c>
      <c r="N5" s="107" t="s">
        <v>176</v>
      </c>
      <c r="O5" s="107" t="s">
        <v>177</v>
      </c>
      <c r="P5" s="107" t="s">
        <v>178</v>
      </c>
      <c r="Q5" s="107" t="s">
        <v>179</v>
      </c>
      <c r="R5" s="107" t="s">
        <v>180</v>
      </c>
      <c r="S5" s="107" t="s">
        <v>181</v>
      </c>
      <c r="T5" s="107" t="s">
        <v>182</v>
      </c>
      <c r="U5" s="107" t="s">
        <v>183</v>
      </c>
      <c r="V5" s="107" t="s">
        <v>184</v>
      </c>
      <c r="W5" s="123" t="s">
        <v>95</v>
      </c>
      <c r="X5" s="120" t="s">
        <v>185</v>
      </c>
      <c r="Y5" s="120" t="s">
        <v>186</v>
      </c>
      <c r="Z5" s="120" t="s">
        <v>187</v>
      </c>
      <c r="AA5" s="120" t="s">
        <v>188</v>
      </c>
      <c r="AB5" s="123" t="s">
        <v>189</v>
      </c>
      <c r="AC5" s="123" t="s">
        <v>190</v>
      </c>
      <c r="AD5" s="123" t="s">
        <v>191</v>
      </c>
      <c r="AE5" s="123" t="s">
        <v>192</v>
      </c>
      <c r="AF5" s="123" t="s">
        <v>193</v>
      </c>
      <c r="AG5" s="123" t="s">
        <v>194</v>
      </c>
      <c r="AH5" s="123" t="s">
        <v>195</v>
      </c>
      <c r="AI5" s="123" t="s">
        <v>196</v>
      </c>
      <c r="AJ5" s="123" t="s">
        <v>197</v>
      </c>
      <c r="AK5" s="123" t="s">
        <v>198</v>
      </c>
      <c r="AL5" s="123" t="s">
        <v>199</v>
      </c>
      <c r="AM5" s="123" t="s">
        <v>200</v>
      </c>
      <c r="AN5" s="123" t="s">
        <v>201</v>
      </c>
      <c r="AO5" s="123" t="s">
        <v>202</v>
      </c>
      <c r="AP5" s="123" t="s">
        <v>203</v>
      </c>
      <c r="AQ5" s="123" t="s">
        <v>204</v>
      </c>
      <c r="AR5" s="123" t="s">
        <v>205</v>
      </c>
      <c r="AS5" s="107" t="s">
        <v>206</v>
      </c>
      <c r="AT5" s="123" t="s">
        <v>207</v>
      </c>
      <c r="AU5" s="123" t="s">
        <v>208</v>
      </c>
      <c r="AV5" s="123" t="s">
        <v>209</v>
      </c>
      <c r="AW5" s="123" t="s">
        <v>210</v>
      </c>
      <c r="AX5" s="123" t="s">
        <v>211</v>
      </c>
      <c r="AY5" s="119" t="s">
        <v>212</v>
      </c>
      <c r="AZ5" s="120" t="s">
        <v>213</v>
      </c>
      <c r="BA5" s="120" t="s">
        <v>214</v>
      </c>
      <c r="BB5" s="120" t="s">
        <v>215</v>
      </c>
      <c r="BC5" s="125" t="s">
        <v>216</v>
      </c>
      <c r="BD5" s="107" t="s">
        <v>217</v>
      </c>
      <c r="BE5" s="107" t="s">
        <v>218</v>
      </c>
      <c r="BF5" s="107" t="s">
        <v>219</v>
      </c>
      <c r="BG5" s="107" t="s">
        <v>220</v>
      </c>
      <c r="BH5" s="107" t="s">
        <v>221</v>
      </c>
      <c r="BI5" s="107" t="s">
        <v>222</v>
      </c>
      <c r="BJ5" s="107" t="s">
        <v>223</v>
      </c>
      <c r="BK5" s="107" t="s">
        <v>224</v>
      </c>
      <c r="BL5" s="107" t="s">
        <v>95</v>
      </c>
      <c r="BM5" s="125" t="s">
        <v>225</v>
      </c>
      <c r="BN5" s="125" t="s">
        <v>226</v>
      </c>
      <c r="BO5" s="125" t="s">
        <v>227</v>
      </c>
      <c r="BP5" s="125" t="s">
        <v>228</v>
      </c>
      <c r="BQ5" s="107" t="s">
        <v>229</v>
      </c>
      <c r="BR5" s="107" t="s">
        <v>230</v>
      </c>
      <c r="BS5" s="107" t="s">
        <v>231</v>
      </c>
      <c r="BT5" s="127" t="s">
        <v>232</v>
      </c>
      <c r="BU5" s="107" t="s">
        <v>95</v>
      </c>
      <c r="BV5" s="107" t="s">
        <v>233</v>
      </c>
      <c r="BW5" s="107" t="s">
        <v>234</v>
      </c>
      <c r="BX5" s="107" t="s">
        <v>235</v>
      </c>
      <c r="BY5" s="107" t="s">
        <v>151</v>
      </c>
    </row>
    <row r="6" s="92" customFormat="1" ht="18.9" customHeight="1" spans="1:77">
      <c r="A6" s="110"/>
      <c r="B6" s="103"/>
      <c r="C6" s="111"/>
      <c r="D6" s="111"/>
      <c r="E6" s="111"/>
      <c r="F6" s="110"/>
      <c r="G6" s="112">
        <f t="shared" ref="G6:J6" si="0">SUM(G7:G1120)</f>
        <v>11611237.16</v>
      </c>
      <c r="H6" s="112">
        <f t="shared" si="0"/>
        <v>11611237.16</v>
      </c>
      <c r="I6" s="112">
        <f t="shared" ref="I6:I11" si="1">SUM(J6:V6)</f>
        <v>10372161.16</v>
      </c>
      <c r="J6" s="112">
        <f t="shared" si="0"/>
        <v>3272892</v>
      </c>
      <c r="K6" s="112">
        <f t="shared" ref="K6:V6" si="2">SUM(K7:K1120)</f>
        <v>1358676</v>
      </c>
      <c r="L6" s="112">
        <f t="shared" si="2"/>
        <v>1792000</v>
      </c>
      <c r="M6" s="112">
        <f t="shared" si="2"/>
        <v>0</v>
      </c>
      <c r="N6" s="112">
        <f t="shared" si="2"/>
        <v>1671071.76</v>
      </c>
      <c r="O6" s="112">
        <f t="shared" si="2"/>
        <v>973224.6</v>
      </c>
      <c r="P6" s="112">
        <f t="shared" si="2"/>
        <v>0</v>
      </c>
      <c r="Q6" s="112">
        <f t="shared" si="2"/>
        <v>362408.52</v>
      </c>
      <c r="R6" s="112">
        <f t="shared" si="2"/>
        <v>0</v>
      </c>
      <c r="S6" s="112">
        <f t="shared" si="2"/>
        <v>30050.52</v>
      </c>
      <c r="T6" s="112">
        <f t="shared" si="2"/>
        <v>911837.76</v>
      </c>
      <c r="U6" s="112">
        <f t="shared" si="2"/>
        <v>0</v>
      </c>
      <c r="V6" s="112">
        <f t="shared" si="2"/>
        <v>0</v>
      </c>
      <c r="W6" s="112">
        <f t="shared" ref="W6:W11" si="3">SUM(X6:AX6)</f>
        <v>0</v>
      </c>
      <c r="X6" s="112">
        <f>SUM(X7:X1120)</f>
        <v>0</v>
      </c>
      <c r="Y6" s="112">
        <f t="shared" ref="Y6:AX6" si="4">SUM(Y7:Y1120)</f>
        <v>0</v>
      </c>
      <c r="Z6" s="112">
        <f t="shared" si="4"/>
        <v>0</v>
      </c>
      <c r="AA6" s="112">
        <f t="shared" si="4"/>
        <v>0</v>
      </c>
      <c r="AB6" s="112">
        <f t="shared" si="4"/>
        <v>0</v>
      </c>
      <c r="AC6" s="112">
        <f t="shared" si="4"/>
        <v>0</v>
      </c>
      <c r="AD6" s="112">
        <f t="shared" si="4"/>
        <v>0</v>
      </c>
      <c r="AE6" s="112">
        <f t="shared" si="4"/>
        <v>0</v>
      </c>
      <c r="AF6" s="112">
        <f t="shared" si="4"/>
        <v>0</v>
      </c>
      <c r="AG6" s="112">
        <f t="shared" si="4"/>
        <v>0</v>
      </c>
      <c r="AH6" s="112">
        <f t="shared" si="4"/>
        <v>0</v>
      </c>
      <c r="AI6" s="112">
        <f t="shared" si="4"/>
        <v>0</v>
      </c>
      <c r="AJ6" s="112">
        <f t="shared" si="4"/>
        <v>0</v>
      </c>
      <c r="AK6" s="112">
        <f t="shared" si="4"/>
        <v>0</v>
      </c>
      <c r="AL6" s="112">
        <f t="shared" si="4"/>
        <v>0</v>
      </c>
      <c r="AM6" s="112">
        <f t="shared" si="4"/>
        <v>0</v>
      </c>
      <c r="AN6" s="112">
        <f t="shared" si="4"/>
        <v>0</v>
      </c>
      <c r="AO6" s="112">
        <f t="shared" si="4"/>
        <v>0</v>
      </c>
      <c r="AP6" s="112">
        <f t="shared" si="4"/>
        <v>0</v>
      </c>
      <c r="AQ6" s="112">
        <f t="shared" si="4"/>
        <v>0</v>
      </c>
      <c r="AR6" s="112">
        <f t="shared" si="4"/>
        <v>0</v>
      </c>
      <c r="AS6" s="112">
        <f t="shared" si="4"/>
        <v>0</v>
      </c>
      <c r="AT6" s="112">
        <f t="shared" si="4"/>
        <v>0</v>
      </c>
      <c r="AU6" s="112">
        <f t="shared" si="4"/>
        <v>0</v>
      </c>
      <c r="AV6" s="112">
        <f t="shared" si="4"/>
        <v>0</v>
      </c>
      <c r="AW6" s="112">
        <f t="shared" si="4"/>
        <v>0</v>
      </c>
      <c r="AX6" s="112">
        <f t="shared" si="4"/>
        <v>0</v>
      </c>
      <c r="AY6" s="112">
        <f t="shared" ref="AY6:AY11" si="5">SUM(AZ6:BK6)</f>
        <v>1239076</v>
      </c>
      <c r="AZ6" s="112">
        <f>SUM(AZ7:AZ1120)</f>
        <v>0</v>
      </c>
      <c r="BA6" s="112">
        <f t="shared" ref="BA6:BK6" si="6">SUM(BA7:BA1120)</f>
        <v>1239076</v>
      </c>
      <c r="BB6" s="112">
        <f t="shared" si="6"/>
        <v>0</v>
      </c>
      <c r="BC6" s="112">
        <f t="shared" si="6"/>
        <v>0</v>
      </c>
      <c r="BD6" s="112">
        <f t="shared" si="6"/>
        <v>0</v>
      </c>
      <c r="BE6" s="112">
        <f t="shared" si="6"/>
        <v>0</v>
      </c>
      <c r="BF6" s="112">
        <f t="shared" si="6"/>
        <v>0</v>
      </c>
      <c r="BG6" s="112">
        <f t="shared" si="6"/>
        <v>0</v>
      </c>
      <c r="BH6" s="112">
        <f t="shared" si="6"/>
        <v>0</v>
      </c>
      <c r="BI6" s="112">
        <f t="shared" si="6"/>
        <v>0</v>
      </c>
      <c r="BJ6" s="112">
        <f t="shared" si="6"/>
        <v>0</v>
      </c>
      <c r="BK6" s="112">
        <f t="shared" si="6"/>
        <v>0</v>
      </c>
      <c r="BL6" s="112">
        <f t="shared" ref="BL6:BL11" si="7">SUM(BM6:BT6)</f>
        <v>0</v>
      </c>
      <c r="BM6" s="112">
        <f>SUM(BM7:BM1120)</f>
        <v>0</v>
      </c>
      <c r="BN6" s="112">
        <f t="shared" ref="BN6:BT6" si="8">SUM(BN7:BN1120)</f>
        <v>0</v>
      </c>
      <c r="BO6" s="112">
        <f t="shared" si="8"/>
        <v>0</v>
      </c>
      <c r="BP6" s="112">
        <f t="shared" si="8"/>
        <v>0</v>
      </c>
      <c r="BQ6" s="112">
        <f t="shared" si="8"/>
        <v>0</v>
      </c>
      <c r="BR6" s="112">
        <f t="shared" si="8"/>
        <v>0</v>
      </c>
      <c r="BS6" s="112">
        <f t="shared" si="8"/>
        <v>0</v>
      </c>
      <c r="BT6" s="112">
        <f t="shared" si="8"/>
        <v>0</v>
      </c>
      <c r="BU6" s="112">
        <f t="shared" ref="BU6:BU11" si="9">SUM(BV6:BY6)</f>
        <v>0</v>
      </c>
      <c r="BV6" s="112">
        <f t="shared" ref="BV6:BY6" si="10">SUM(BV7:BV1120)</f>
        <v>0</v>
      </c>
      <c r="BW6" s="112">
        <f t="shared" si="10"/>
        <v>0</v>
      </c>
      <c r="BX6" s="112">
        <f t="shared" si="10"/>
        <v>0</v>
      </c>
      <c r="BY6" s="112">
        <f t="shared" si="10"/>
        <v>0</v>
      </c>
    </row>
    <row r="7" s="93" customFormat="1" ht="32.4" customHeight="1" spans="1:77">
      <c r="A7" s="113" t="s">
        <v>104</v>
      </c>
      <c r="B7" s="113" t="s">
        <v>105</v>
      </c>
      <c r="C7" s="114" t="s">
        <v>106</v>
      </c>
      <c r="D7" s="114" t="s">
        <v>107</v>
      </c>
      <c r="E7" s="114" t="s">
        <v>107</v>
      </c>
      <c r="F7" s="113" t="s">
        <v>108</v>
      </c>
      <c r="G7" s="112">
        <v>812439.6</v>
      </c>
      <c r="H7" s="112">
        <f t="shared" ref="H7:H11" si="11">I7+W7+AY7+BL7+BU7</f>
        <v>812439.6</v>
      </c>
      <c r="I7" s="112">
        <f t="shared" si="1"/>
        <v>812439.6</v>
      </c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>
        <v>812439.6</v>
      </c>
      <c r="U7" s="112"/>
      <c r="V7" s="112"/>
      <c r="W7" s="112">
        <f t="shared" si="3"/>
        <v>0</v>
      </c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>
        <f t="shared" si="5"/>
        <v>0</v>
      </c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>
        <f t="shared" si="7"/>
        <v>0</v>
      </c>
      <c r="BM7" s="112"/>
      <c r="BN7" s="112"/>
      <c r="BO7" s="112"/>
      <c r="BP7" s="112"/>
      <c r="BQ7" s="112"/>
      <c r="BR7" s="112"/>
      <c r="BS7" s="112"/>
      <c r="BT7" s="112"/>
      <c r="BU7" s="112">
        <f t="shared" si="9"/>
        <v>0</v>
      </c>
      <c r="BV7" s="112"/>
      <c r="BW7" s="112"/>
      <c r="BX7" s="112"/>
      <c r="BY7" s="112"/>
    </row>
    <row r="8" s="94" customFormat="1" ht="32.4" customHeight="1" spans="1:77">
      <c r="A8" s="113" t="s">
        <v>104</v>
      </c>
      <c r="B8" s="113" t="s">
        <v>109</v>
      </c>
      <c r="C8" s="114" t="s">
        <v>106</v>
      </c>
      <c r="D8" s="114" t="s">
        <v>107</v>
      </c>
      <c r="E8" s="114" t="s">
        <v>110</v>
      </c>
      <c r="F8" s="113" t="s">
        <v>111</v>
      </c>
      <c r="G8" s="112">
        <v>65600</v>
      </c>
      <c r="H8" s="112">
        <f t="shared" si="11"/>
        <v>65600</v>
      </c>
      <c r="I8" s="112">
        <f t="shared" si="1"/>
        <v>65600</v>
      </c>
      <c r="J8" s="112"/>
      <c r="K8" s="112"/>
      <c r="L8" s="112">
        <v>65600</v>
      </c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>
        <f t="shared" si="3"/>
        <v>0</v>
      </c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>
        <f t="shared" si="5"/>
        <v>0</v>
      </c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>
        <f t="shared" si="7"/>
        <v>0</v>
      </c>
      <c r="BM8" s="112"/>
      <c r="BN8" s="112"/>
      <c r="BO8" s="112"/>
      <c r="BP8" s="112"/>
      <c r="BQ8" s="112"/>
      <c r="BR8" s="112"/>
      <c r="BS8" s="112"/>
      <c r="BT8" s="112"/>
      <c r="BU8" s="112">
        <f t="shared" si="9"/>
        <v>0</v>
      </c>
      <c r="BV8" s="112"/>
      <c r="BW8" s="112"/>
      <c r="BX8" s="112"/>
      <c r="BY8" s="112"/>
    </row>
    <row r="9" s="94" customFormat="1" ht="32.4" customHeight="1" spans="1:77">
      <c r="A9" s="113" t="s">
        <v>104</v>
      </c>
      <c r="B9" s="113" t="s">
        <v>105</v>
      </c>
      <c r="C9" s="114" t="s">
        <v>106</v>
      </c>
      <c r="D9" s="114" t="s">
        <v>107</v>
      </c>
      <c r="E9" s="114" t="s">
        <v>107</v>
      </c>
      <c r="F9" s="113" t="s">
        <v>108</v>
      </c>
      <c r="G9" s="112">
        <v>870729.84</v>
      </c>
      <c r="H9" s="112">
        <f t="shared" si="11"/>
        <v>870729.84</v>
      </c>
      <c r="I9" s="112">
        <f t="shared" si="1"/>
        <v>870729.84</v>
      </c>
      <c r="J9" s="112"/>
      <c r="K9" s="112"/>
      <c r="L9" s="112"/>
      <c r="M9" s="112"/>
      <c r="N9" s="112"/>
      <c r="O9" s="112">
        <v>870729.84</v>
      </c>
      <c r="P9" s="112"/>
      <c r="Q9" s="112"/>
      <c r="R9" s="112"/>
      <c r="S9" s="112"/>
      <c r="T9" s="112"/>
      <c r="U9" s="112"/>
      <c r="V9" s="112"/>
      <c r="W9" s="112">
        <f t="shared" si="3"/>
        <v>0</v>
      </c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>
        <f t="shared" si="5"/>
        <v>0</v>
      </c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>
        <f t="shared" si="7"/>
        <v>0</v>
      </c>
      <c r="BM9" s="112"/>
      <c r="BN9" s="112"/>
      <c r="BO9" s="112"/>
      <c r="BP9" s="112"/>
      <c r="BQ9" s="112"/>
      <c r="BR9" s="112"/>
      <c r="BS9" s="112"/>
      <c r="BT9" s="112"/>
      <c r="BU9" s="112">
        <f t="shared" si="9"/>
        <v>0</v>
      </c>
      <c r="BV9" s="112"/>
      <c r="BW9" s="112"/>
      <c r="BX9" s="112"/>
      <c r="BY9" s="112"/>
    </row>
    <row r="10" s="94" customFormat="1" ht="32.4" customHeight="1" spans="1:77">
      <c r="A10" s="113" t="s">
        <v>104</v>
      </c>
      <c r="B10" s="113" t="s">
        <v>105</v>
      </c>
      <c r="C10" s="114" t="s">
        <v>106</v>
      </c>
      <c r="D10" s="114" t="s">
        <v>107</v>
      </c>
      <c r="E10" s="114" t="s">
        <v>107</v>
      </c>
      <c r="F10" s="113" t="s">
        <v>108</v>
      </c>
      <c r="G10" s="112">
        <v>26894.16</v>
      </c>
      <c r="H10" s="112">
        <f t="shared" si="11"/>
        <v>26894.16</v>
      </c>
      <c r="I10" s="112">
        <f t="shared" si="1"/>
        <v>26894.16</v>
      </c>
      <c r="J10" s="112"/>
      <c r="K10" s="112"/>
      <c r="L10" s="112"/>
      <c r="M10" s="112"/>
      <c r="N10" s="112"/>
      <c r="O10" s="112"/>
      <c r="P10" s="112"/>
      <c r="Q10" s="112"/>
      <c r="R10" s="112"/>
      <c r="S10" s="112">
        <v>26894.16</v>
      </c>
      <c r="T10" s="112"/>
      <c r="U10" s="112"/>
      <c r="V10" s="112"/>
      <c r="W10" s="112">
        <f t="shared" si="3"/>
        <v>0</v>
      </c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>
        <f t="shared" si="5"/>
        <v>0</v>
      </c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>
        <f t="shared" si="7"/>
        <v>0</v>
      </c>
      <c r="BM10" s="112"/>
      <c r="BN10" s="112"/>
      <c r="BO10" s="112"/>
      <c r="BP10" s="112"/>
      <c r="BQ10" s="112"/>
      <c r="BR10" s="112"/>
      <c r="BS10" s="112"/>
      <c r="BT10" s="112"/>
      <c r="BU10" s="112">
        <f t="shared" si="9"/>
        <v>0</v>
      </c>
      <c r="BV10" s="112"/>
      <c r="BW10" s="112"/>
      <c r="BX10" s="112"/>
      <c r="BY10" s="112"/>
    </row>
    <row r="11" s="94" customFormat="1" ht="32.4" customHeight="1" spans="1:77">
      <c r="A11" s="113" t="s">
        <v>104</v>
      </c>
      <c r="B11" s="113" t="s">
        <v>105</v>
      </c>
      <c r="C11" s="114" t="s">
        <v>106</v>
      </c>
      <c r="D11" s="114" t="s">
        <v>107</v>
      </c>
      <c r="E11" s="114" t="s">
        <v>110</v>
      </c>
      <c r="F11" s="113" t="s">
        <v>111</v>
      </c>
      <c r="G11" s="112">
        <v>99398.16</v>
      </c>
      <c r="H11" s="112">
        <f t="shared" si="11"/>
        <v>99398.16</v>
      </c>
      <c r="I11" s="112">
        <f t="shared" si="1"/>
        <v>99398.16</v>
      </c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>
        <v>99398.16</v>
      </c>
      <c r="U11" s="112"/>
      <c r="V11" s="112"/>
      <c r="W11" s="112">
        <f t="shared" si="3"/>
        <v>0</v>
      </c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>
        <f t="shared" si="5"/>
        <v>0</v>
      </c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>
        <f t="shared" si="7"/>
        <v>0</v>
      </c>
      <c r="BM11" s="112"/>
      <c r="BN11" s="112"/>
      <c r="BO11" s="112"/>
      <c r="BP11" s="112"/>
      <c r="BQ11" s="112"/>
      <c r="BR11" s="112"/>
      <c r="BS11" s="112"/>
      <c r="BT11" s="112"/>
      <c r="BU11" s="112">
        <f t="shared" si="9"/>
        <v>0</v>
      </c>
      <c r="BV11" s="112"/>
      <c r="BW11" s="112"/>
      <c r="BX11" s="112"/>
      <c r="BY11" s="112"/>
    </row>
    <row r="12" s="94" customFormat="1" ht="32.4" customHeight="1" spans="1:77">
      <c r="A12" s="113" t="s">
        <v>104</v>
      </c>
      <c r="B12" s="113" t="s">
        <v>105</v>
      </c>
      <c r="C12" s="114" t="s">
        <v>106</v>
      </c>
      <c r="D12" s="114" t="s">
        <v>107</v>
      </c>
      <c r="E12" s="114" t="s">
        <v>110</v>
      </c>
      <c r="F12" s="113" t="s">
        <v>111</v>
      </c>
      <c r="G12" s="112">
        <v>36712.84</v>
      </c>
      <c r="H12" s="112">
        <f t="shared" ref="H12:H29" si="12">I12+W12+AY12+BL12+BU12</f>
        <v>36712.84</v>
      </c>
      <c r="I12" s="112">
        <f t="shared" ref="I12:I29" si="13">SUM(J12:V12)</f>
        <v>36712.84</v>
      </c>
      <c r="J12" s="112"/>
      <c r="K12" s="112"/>
      <c r="L12" s="112"/>
      <c r="M12" s="112"/>
      <c r="N12" s="112"/>
      <c r="O12" s="112"/>
      <c r="P12" s="112"/>
      <c r="Q12" s="112">
        <v>36712.84</v>
      </c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</row>
    <row r="13" s="94" customFormat="1" ht="32.4" customHeight="1" spans="1:77">
      <c r="A13" s="113" t="s">
        <v>104</v>
      </c>
      <c r="B13" s="113" t="s">
        <v>105</v>
      </c>
      <c r="C13" s="114" t="s">
        <v>106</v>
      </c>
      <c r="D13" s="114" t="s">
        <v>107</v>
      </c>
      <c r="E13" s="114" t="s">
        <v>110</v>
      </c>
      <c r="F13" s="113" t="s">
        <v>111</v>
      </c>
      <c r="G13" s="112">
        <v>102494.76</v>
      </c>
      <c r="H13" s="112">
        <f t="shared" si="12"/>
        <v>102494.76</v>
      </c>
      <c r="I13" s="112">
        <f t="shared" si="13"/>
        <v>102494.76</v>
      </c>
      <c r="J13" s="112"/>
      <c r="K13" s="112"/>
      <c r="L13" s="112"/>
      <c r="M13" s="112"/>
      <c r="N13" s="112"/>
      <c r="O13" s="112">
        <v>102494.76</v>
      </c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</row>
    <row r="14" s="94" customFormat="1" ht="32.4" customHeight="1" spans="1:77">
      <c r="A14" s="113" t="s">
        <v>104</v>
      </c>
      <c r="B14" s="113" t="s">
        <v>105</v>
      </c>
      <c r="C14" s="114" t="s">
        <v>106</v>
      </c>
      <c r="D14" s="114" t="s">
        <v>107</v>
      </c>
      <c r="E14" s="114" t="s">
        <v>110</v>
      </c>
      <c r="F14" s="113" t="s">
        <v>111</v>
      </c>
      <c r="G14" s="112">
        <v>3156.36</v>
      </c>
      <c r="H14" s="112">
        <f t="shared" si="12"/>
        <v>3156.36</v>
      </c>
      <c r="I14" s="112">
        <f t="shared" si="13"/>
        <v>3156.36</v>
      </c>
      <c r="J14" s="112"/>
      <c r="K14" s="112"/>
      <c r="L14" s="112"/>
      <c r="M14" s="112"/>
      <c r="N14" s="112"/>
      <c r="O14" s="112"/>
      <c r="P14" s="112"/>
      <c r="Q14" s="112"/>
      <c r="R14" s="112"/>
      <c r="S14" s="112">
        <v>3156.36</v>
      </c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</row>
    <row r="15" s="94" customFormat="1" ht="32.4" customHeight="1" spans="1:77">
      <c r="A15" s="113" t="s">
        <v>104</v>
      </c>
      <c r="B15" s="113" t="s">
        <v>112</v>
      </c>
      <c r="C15" s="114" t="s">
        <v>106</v>
      </c>
      <c r="D15" s="114" t="s">
        <v>107</v>
      </c>
      <c r="E15" s="114" t="s">
        <v>107</v>
      </c>
      <c r="F15" s="113" t="s">
        <v>108</v>
      </c>
      <c r="G15" s="112">
        <v>664014.48</v>
      </c>
      <c r="H15" s="112">
        <f t="shared" si="12"/>
        <v>664014.48</v>
      </c>
      <c r="I15" s="112">
        <f t="shared" si="13"/>
        <v>664014.48</v>
      </c>
      <c r="J15" s="112"/>
      <c r="K15" s="112"/>
      <c r="L15" s="112"/>
      <c r="M15" s="112"/>
      <c r="N15" s="112">
        <v>664014.48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</row>
    <row r="16" s="94" customFormat="1" ht="32.4" customHeight="1" spans="1:77">
      <c r="A16" s="113" t="s">
        <v>104</v>
      </c>
      <c r="B16" s="113" t="s">
        <v>112</v>
      </c>
      <c r="C16" s="114" t="s">
        <v>106</v>
      </c>
      <c r="D16" s="114" t="s">
        <v>107</v>
      </c>
      <c r="E16" s="114" t="s">
        <v>110</v>
      </c>
      <c r="F16" s="113" t="s">
        <v>111</v>
      </c>
      <c r="G16" s="112">
        <v>84161.28</v>
      </c>
      <c r="H16" s="112">
        <f t="shared" si="12"/>
        <v>84161.28</v>
      </c>
      <c r="I16" s="112">
        <f t="shared" si="13"/>
        <v>84161.28</v>
      </c>
      <c r="J16" s="112"/>
      <c r="K16" s="112"/>
      <c r="L16" s="112"/>
      <c r="M16" s="112"/>
      <c r="N16" s="112">
        <v>84161.28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</row>
    <row r="17" s="94" customFormat="1" ht="32.4" customHeight="1" spans="1:77">
      <c r="A17" s="113" t="s">
        <v>104</v>
      </c>
      <c r="B17" s="113" t="s">
        <v>113</v>
      </c>
      <c r="C17" s="114" t="s">
        <v>106</v>
      </c>
      <c r="D17" s="114" t="s">
        <v>107</v>
      </c>
      <c r="E17" s="114" t="s">
        <v>107</v>
      </c>
      <c r="F17" s="113" t="s">
        <v>108</v>
      </c>
      <c r="G17" s="112">
        <v>807408</v>
      </c>
      <c r="H17" s="112">
        <f t="shared" si="12"/>
        <v>807408</v>
      </c>
      <c r="I17" s="112">
        <f t="shared" si="13"/>
        <v>807408</v>
      </c>
      <c r="J17" s="112"/>
      <c r="K17" s="112"/>
      <c r="L17" s="112"/>
      <c r="M17" s="112"/>
      <c r="N17" s="112">
        <v>807408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</row>
    <row r="18" s="94" customFormat="1" ht="32.4" customHeight="1" spans="1:77">
      <c r="A18" s="113" t="s">
        <v>104</v>
      </c>
      <c r="B18" s="113" t="s">
        <v>113</v>
      </c>
      <c r="C18" s="114" t="s">
        <v>106</v>
      </c>
      <c r="D18" s="114" t="s">
        <v>107</v>
      </c>
      <c r="E18" s="114" t="s">
        <v>110</v>
      </c>
      <c r="F18" s="113" t="s">
        <v>111</v>
      </c>
      <c r="G18" s="112">
        <v>115488</v>
      </c>
      <c r="H18" s="112">
        <f t="shared" si="12"/>
        <v>115488</v>
      </c>
      <c r="I18" s="112">
        <f t="shared" si="13"/>
        <v>115488</v>
      </c>
      <c r="J18" s="112"/>
      <c r="K18" s="112"/>
      <c r="L18" s="112"/>
      <c r="M18" s="112"/>
      <c r="N18" s="112">
        <v>115488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</row>
    <row r="19" s="94" customFormat="1" ht="32.4" customHeight="1" spans="1:77">
      <c r="A19" s="113" t="s">
        <v>104</v>
      </c>
      <c r="B19" s="113" t="s">
        <v>114</v>
      </c>
      <c r="C19" s="114" t="s">
        <v>106</v>
      </c>
      <c r="D19" s="114" t="s">
        <v>107</v>
      </c>
      <c r="E19" s="114" t="s">
        <v>107</v>
      </c>
      <c r="F19" s="113" t="s">
        <v>108</v>
      </c>
      <c r="G19" s="112">
        <v>1239076</v>
      </c>
      <c r="H19" s="112">
        <f t="shared" si="12"/>
        <v>1239076</v>
      </c>
      <c r="I19" s="112">
        <f t="shared" si="13"/>
        <v>0</v>
      </c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>
        <f>BA19</f>
        <v>1239076</v>
      </c>
      <c r="AZ19" s="112"/>
      <c r="BA19" s="112">
        <v>1239076</v>
      </c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</row>
    <row r="20" s="94" customFormat="1" ht="32.4" customHeight="1" spans="1:77">
      <c r="A20" s="113" t="s">
        <v>104</v>
      </c>
      <c r="B20" s="113" t="s">
        <v>115</v>
      </c>
      <c r="C20" s="114" t="s">
        <v>106</v>
      </c>
      <c r="D20" s="114" t="s">
        <v>107</v>
      </c>
      <c r="E20" s="114" t="s">
        <v>107</v>
      </c>
      <c r="F20" s="113" t="s">
        <v>108</v>
      </c>
      <c r="G20" s="112">
        <v>2970612</v>
      </c>
      <c r="H20" s="112">
        <f t="shared" si="12"/>
        <v>2970612</v>
      </c>
      <c r="I20" s="112">
        <f t="shared" si="13"/>
        <v>2970612</v>
      </c>
      <c r="J20" s="112">
        <v>2970612</v>
      </c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</row>
    <row r="21" s="94" customFormat="1" ht="32.4" customHeight="1" spans="1:77">
      <c r="A21" s="113" t="s">
        <v>104</v>
      </c>
      <c r="B21" s="113" t="s">
        <v>115</v>
      </c>
      <c r="C21" s="114" t="s">
        <v>106</v>
      </c>
      <c r="D21" s="114" t="s">
        <v>107</v>
      </c>
      <c r="E21" s="114" t="s">
        <v>110</v>
      </c>
      <c r="F21" s="113" t="s">
        <v>111</v>
      </c>
      <c r="G21" s="112">
        <v>302280</v>
      </c>
      <c r="H21" s="112">
        <f t="shared" si="12"/>
        <v>302280</v>
      </c>
      <c r="I21" s="112">
        <f t="shared" si="13"/>
        <v>302280</v>
      </c>
      <c r="J21" s="112">
        <v>302280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</row>
    <row r="22" s="94" customFormat="1" ht="32.4" customHeight="1" spans="1:77">
      <c r="A22" s="113" t="s">
        <v>104</v>
      </c>
      <c r="B22" s="113" t="s">
        <v>116</v>
      </c>
      <c r="C22" s="114" t="s">
        <v>106</v>
      </c>
      <c r="D22" s="114" t="s">
        <v>107</v>
      </c>
      <c r="E22" s="114" t="s">
        <v>107</v>
      </c>
      <c r="F22" s="113" t="s">
        <v>108</v>
      </c>
      <c r="G22" s="112">
        <v>801600</v>
      </c>
      <c r="H22" s="112">
        <f t="shared" si="12"/>
        <v>801600</v>
      </c>
      <c r="I22" s="112">
        <f t="shared" si="13"/>
        <v>801600</v>
      </c>
      <c r="J22" s="112"/>
      <c r="K22" s="112">
        <v>801600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</row>
    <row r="23" s="94" customFormat="1" ht="32.4" customHeight="1" spans="1:77">
      <c r="A23" s="113" t="s">
        <v>104</v>
      </c>
      <c r="B23" s="113" t="s">
        <v>116</v>
      </c>
      <c r="C23" s="114" t="s">
        <v>106</v>
      </c>
      <c r="D23" s="114" t="s">
        <v>107</v>
      </c>
      <c r="E23" s="114" t="s">
        <v>110</v>
      </c>
      <c r="F23" s="113" t="s">
        <v>111</v>
      </c>
      <c r="G23" s="112">
        <v>82800</v>
      </c>
      <c r="H23" s="112">
        <f t="shared" si="12"/>
        <v>82800</v>
      </c>
      <c r="I23" s="112">
        <f t="shared" si="13"/>
        <v>82800</v>
      </c>
      <c r="J23" s="112"/>
      <c r="K23" s="112">
        <v>82800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</row>
    <row r="24" s="94" customFormat="1" ht="32.4" customHeight="1" spans="1:77">
      <c r="A24" s="113" t="s">
        <v>104</v>
      </c>
      <c r="B24" s="113" t="s">
        <v>117</v>
      </c>
      <c r="C24" s="114" t="s">
        <v>106</v>
      </c>
      <c r="D24" s="114" t="s">
        <v>107</v>
      </c>
      <c r="E24" s="114" t="s">
        <v>107</v>
      </c>
      <c r="F24" s="113" t="s">
        <v>108</v>
      </c>
      <c r="G24" s="112">
        <v>1148000</v>
      </c>
      <c r="H24" s="112">
        <f t="shared" si="12"/>
        <v>1148000</v>
      </c>
      <c r="I24" s="112">
        <f t="shared" si="13"/>
        <v>1148000</v>
      </c>
      <c r="J24" s="112"/>
      <c r="K24" s="112"/>
      <c r="L24" s="112">
        <v>1148000</v>
      </c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</row>
    <row r="25" s="94" customFormat="1" ht="32.4" customHeight="1" spans="1:77">
      <c r="A25" s="113" t="s">
        <v>104</v>
      </c>
      <c r="B25" s="113" t="s">
        <v>117</v>
      </c>
      <c r="C25" s="114" t="s">
        <v>106</v>
      </c>
      <c r="D25" s="114" t="s">
        <v>107</v>
      </c>
      <c r="E25" s="114" t="s">
        <v>110</v>
      </c>
      <c r="F25" s="113" t="s">
        <v>111</v>
      </c>
      <c r="G25" s="112">
        <v>94600</v>
      </c>
      <c r="H25" s="112">
        <f t="shared" si="12"/>
        <v>94600</v>
      </c>
      <c r="I25" s="112">
        <f t="shared" si="13"/>
        <v>94600</v>
      </c>
      <c r="J25" s="112"/>
      <c r="K25" s="112"/>
      <c r="L25" s="112">
        <v>94600</v>
      </c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</row>
    <row r="26" s="94" customFormat="1" ht="32.4" customHeight="1" spans="1:77">
      <c r="A26" s="113" t="s">
        <v>104</v>
      </c>
      <c r="B26" s="113" t="s">
        <v>118</v>
      </c>
      <c r="C26" s="114" t="s">
        <v>106</v>
      </c>
      <c r="D26" s="114" t="s">
        <v>107</v>
      </c>
      <c r="E26" s="114" t="s">
        <v>107</v>
      </c>
      <c r="F26" s="113" t="s">
        <v>108</v>
      </c>
      <c r="G26" s="112">
        <v>425412</v>
      </c>
      <c r="H26" s="112">
        <f t="shared" si="12"/>
        <v>425412</v>
      </c>
      <c r="I26" s="112">
        <f t="shared" si="13"/>
        <v>425412</v>
      </c>
      <c r="J26" s="112"/>
      <c r="K26" s="112">
        <v>425412</v>
      </c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>
        <f t="shared" ref="W26:W29" si="14">SUM(X26:AX26)</f>
        <v>0</v>
      </c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>
        <f t="shared" ref="AY26:AY29" si="15">SUM(AZ26:BK26)</f>
        <v>0</v>
      </c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>
        <f t="shared" ref="BL26:BL29" si="16">SUM(BM26:BT26)</f>
        <v>0</v>
      </c>
      <c r="BM26" s="112"/>
      <c r="BN26" s="112"/>
      <c r="BO26" s="112"/>
      <c r="BP26" s="112"/>
      <c r="BQ26" s="112"/>
      <c r="BR26" s="112"/>
      <c r="BS26" s="112"/>
      <c r="BT26" s="112"/>
      <c r="BU26" s="112">
        <f t="shared" ref="BU26:BU29" si="17">SUM(BV26:BY26)</f>
        <v>0</v>
      </c>
      <c r="BV26" s="112"/>
      <c r="BW26" s="112"/>
      <c r="BX26" s="112"/>
      <c r="BY26" s="112"/>
    </row>
    <row r="27" s="94" customFormat="1" ht="32.4" customHeight="1" spans="1:77">
      <c r="A27" s="113" t="s">
        <v>104</v>
      </c>
      <c r="B27" s="113" t="s">
        <v>118</v>
      </c>
      <c r="C27" s="114" t="s">
        <v>106</v>
      </c>
      <c r="D27" s="114" t="s">
        <v>107</v>
      </c>
      <c r="E27" s="114" t="s">
        <v>110</v>
      </c>
      <c r="F27" s="113" t="s">
        <v>111</v>
      </c>
      <c r="G27" s="112">
        <v>48864</v>
      </c>
      <c r="H27" s="112">
        <f t="shared" si="12"/>
        <v>48864</v>
      </c>
      <c r="I27" s="112">
        <f t="shared" si="13"/>
        <v>48864</v>
      </c>
      <c r="J27" s="112"/>
      <c r="K27" s="112">
        <v>48864</v>
      </c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>
        <f t="shared" si="14"/>
        <v>0</v>
      </c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>
        <f t="shared" si="15"/>
        <v>0</v>
      </c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>
        <f t="shared" si="16"/>
        <v>0</v>
      </c>
      <c r="BM27" s="112"/>
      <c r="BN27" s="112"/>
      <c r="BO27" s="112"/>
      <c r="BP27" s="112"/>
      <c r="BQ27" s="112"/>
      <c r="BR27" s="112"/>
      <c r="BS27" s="112"/>
      <c r="BT27" s="112"/>
      <c r="BU27" s="112">
        <f t="shared" si="17"/>
        <v>0</v>
      </c>
      <c r="BV27" s="112"/>
      <c r="BW27" s="112"/>
      <c r="BX27" s="112"/>
      <c r="BY27" s="112"/>
    </row>
    <row r="28" s="94" customFormat="1" ht="32.4" customHeight="1" spans="1:77">
      <c r="A28" s="113" t="s">
        <v>104</v>
      </c>
      <c r="B28" s="113" t="s">
        <v>109</v>
      </c>
      <c r="C28" s="114" t="s">
        <v>106</v>
      </c>
      <c r="D28" s="114" t="s">
        <v>107</v>
      </c>
      <c r="E28" s="114" t="s">
        <v>107</v>
      </c>
      <c r="F28" s="113" t="s">
        <v>108</v>
      </c>
      <c r="G28" s="112">
        <v>483800</v>
      </c>
      <c r="H28" s="112">
        <f t="shared" si="12"/>
        <v>483800</v>
      </c>
      <c r="I28" s="112">
        <f t="shared" si="13"/>
        <v>483800</v>
      </c>
      <c r="J28" s="112"/>
      <c r="K28" s="112"/>
      <c r="L28" s="112">
        <v>483800</v>
      </c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>
        <f t="shared" si="14"/>
        <v>0</v>
      </c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>
        <f t="shared" si="15"/>
        <v>0</v>
      </c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>
        <f t="shared" si="16"/>
        <v>0</v>
      </c>
      <c r="BM28" s="112"/>
      <c r="BN28" s="112"/>
      <c r="BO28" s="112"/>
      <c r="BP28" s="112"/>
      <c r="BQ28" s="112"/>
      <c r="BR28" s="112"/>
      <c r="BS28" s="112"/>
      <c r="BT28" s="112"/>
      <c r="BU28" s="112">
        <f t="shared" si="17"/>
        <v>0</v>
      </c>
      <c r="BV28" s="112"/>
      <c r="BW28" s="112"/>
      <c r="BX28" s="112"/>
      <c r="BY28" s="112"/>
    </row>
    <row r="29" s="94" customFormat="1" ht="32.4" customHeight="1" spans="1:77">
      <c r="A29" s="113" t="s">
        <v>104</v>
      </c>
      <c r="B29" s="113" t="s">
        <v>105</v>
      </c>
      <c r="C29" s="114" t="s">
        <v>106</v>
      </c>
      <c r="D29" s="114" t="s">
        <v>107</v>
      </c>
      <c r="E29" s="114" t="s">
        <v>107</v>
      </c>
      <c r="F29" s="113" t="s">
        <v>108</v>
      </c>
      <c r="G29" s="112">
        <v>325695.68</v>
      </c>
      <c r="H29" s="112">
        <f t="shared" si="12"/>
        <v>325695.68</v>
      </c>
      <c r="I29" s="112">
        <f t="shared" si="13"/>
        <v>325695.68</v>
      </c>
      <c r="J29" s="112"/>
      <c r="K29" s="112"/>
      <c r="L29" s="112"/>
      <c r="M29" s="112"/>
      <c r="N29" s="112"/>
      <c r="O29" s="112"/>
      <c r="P29" s="112"/>
      <c r="Q29" s="112">
        <v>325695.68</v>
      </c>
      <c r="R29" s="112"/>
      <c r="S29" s="112"/>
      <c r="T29" s="112"/>
      <c r="U29" s="112"/>
      <c r="V29" s="112"/>
      <c r="W29" s="112">
        <f t="shared" si="14"/>
        <v>0</v>
      </c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>
        <f t="shared" si="15"/>
        <v>0</v>
      </c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>
        <f t="shared" si="16"/>
        <v>0</v>
      </c>
      <c r="BM29" s="112"/>
      <c r="BN29" s="112"/>
      <c r="BO29" s="112"/>
      <c r="BP29" s="112"/>
      <c r="BQ29" s="112"/>
      <c r="BR29" s="112"/>
      <c r="BS29" s="112"/>
      <c r="BT29" s="112"/>
      <c r="BU29" s="112">
        <f t="shared" si="17"/>
        <v>0</v>
      </c>
      <c r="BV29" s="112"/>
      <c r="BW29" s="112"/>
      <c r="BX29" s="112"/>
      <c r="BY29" s="112"/>
    </row>
    <row r="36" spans="12:12">
      <c r="L36" s="121"/>
    </row>
    <row r="38" spans="15:15">
      <c r="O38" s="121"/>
    </row>
  </sheetData>
  <mergeCells count="17">
    <mergeCell ref="A2:V2"/>
    <mergeCell ref="W2:AX2"/>
    <mergeCell ref="AY2:BY2"/>
    <mergeCell ref="C4:E4"/>
    <mergeCell ref="I4:V4"/>
    <mergeCell ref="W4:AX4"/>
    <mergeCell ref="AY4:BK4"/>
    <mergeCell ref="BL4:BT4"/>
    <mergeCell ref="BU4:BY4"/>
    <mergeCell ref="A4:A6"/>
    <mergeCell ref="B4:B6"/>
    <mergeCell ref="C5:C6"/>
    <mergeCell ref="D5:D6"/>
    <mergeCell ref="E5:E6"/>
    <mergeCell ref="F4:F6"/>
    <mergeCell ref="G4:G5"/>
    <mergeCell ref="H4:H5"/>
  </mergeCells>
  <pageMargins left="0.747916666666667" right="0.747916666666667" top="0.984027777777778" bottom="0.984027777777778" header="0.511805555555556" footer="0.511805555555556"/>
  <pageSetup paperSize="9" scale="40" orientation="landscape" horizontalDpi="600"/>
  <headerFooter>
    <oddFooter>&amp;C第 &amp;P 页，共 &amp;N 页</oddFooter>
  </headerFooter>
  <colBreaks count="2" manualBreakCount="2">
    <brk id="22" max="1048575" man="1"/>
    <brk id="5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0"/>
  <sheetViews>
    <sheetView workbookViewId="0">
      <selection activeCell="H7" sqref="H7"/>
    </sheetView>
  </sheetViews>
  <sheetFormatPr defaultColWidth="9" defaultRowHeight="14.25" outlineLevelCol="3"/>
  <cols>
    <col min="1" max="1" width="32.8833333333333" style="74" customWidth="1"/>
    <col min="2" max="3" width="28" style="74" customWidth="1"/>
    <col min="4" max="4" width="15.75" style="74" customWidth="1"/>
    <col min="5" max="16382" width="9" style="74"/>
    <col min="16383" max="16384" width="9" style="76"/>
  </cols>
  <sheetData>
    <row r="1" s="74" customFormat="1" ht="20.25" customHeight="1" spans="1:4">
      <c r="A1" s="77" t="s">
        <v>236</v>
      </c>
      <c r="B1" s="75"/>
      <c r="C1" s="75"/>
      <c r="D1" s="78"/>
    </row>
    <row r="2" s="74" customFormat="1" ht="25.5" spans="1:4">
      <c r="A2" s="79" t="s">
        <v>237</v>
      </c>
      <c r="B2" s="79"/>
      <c r="C2" s="79"/>
      <c r="D2" s="79"/>
    </row>
    <row r="3" s="74" customFormat="1" ht="21.75" customHeight="1" spans="4:4">
      <c r="D3" s="78" t="s">
        <v>24</v>
      </c>
    </row>
    <row r="4" s="74" customFormat="1" ht="57.75" customHeight="1" spans="1:4">
      <c r="A4" s="80" t="s">
        <v>238</v>
      </c>
      <c r="B4" s="80" t="s">
        <v>239</v>
      </c>
      <c r="C4" s="81" t="s">
        <v>240</v>
      </c>
      <c r="D4" s="80" t="s">
        <v>241</v>
      </c>
    </row>
    <row r="5" s="74" customFormat="1" ht="62.25" customHeight="1" spans="1:4">
      <c r="A5" s="82" t="s">
        <v>83</v>
      </c>
      <c r="B5" s="83">
        <f>SUM(B6:B8)</f>
        <v>0</v>
      </c>
      <c r="C5" s="84">
        <f>B5/'表5 一般公共预算支出表'!G6</f>
        <v>0</v>
      </c>
      <c r="D5" s="82"/>
    </row>
    <row r="6" s="75" customFormat="1" ht="44.25" customHeight="1" spans="1:4">
      <c r="A6" s="85" t="s">
        <v>242</v>
      </c>
      <c r="B6" s="83">
        <f>'表6 一般公共预算基本支出经济分类明细表'!AH6</f>
        <v>0</v>
      </c>
      <c r="C6" s="84">
        <f>B6/'表5 一般公共预算支出表'!G6</f>
        <v>0</v>
      </c>
      <c r="D6" s="85"/>
    </row>
    <row r="7" s="75" customFormat="1" ht="78" customHeight="1" spans="1:4">
      <c r="A7" s="85" t="s">
        <v>243</v>
      </c>
      <c r="B7" s="83">
        <f>'表6 一般公共预算基本支出经济分类明细表'!AM6</f>
        <v>0</v>
      </c>
      <c r="C7" s="84">
        <f>B7/'表5 一般公共预算支出表'!G6</f>
        <v>0</v>
      </c>
      <c r="D7" s="85"/>
    </row>
    <row r="8" s="75" customFormat="1" ht="74.25" customHeight="1" spans="1:4">
      <c r="A8" s="85" t="s">
        <v>244</v>
      </c>
      <c r="B8" s="83">
        <f>SUM(B9:B10)</f>
        <v>0</v>
      </c>
      <c r="C8" s="84">
        <f>B8/'表5 一般公共预算支出表'!G6</f>
        <v>0</v>
      </c>
      <c r="D8" s="85"/>
    </row>
    <row r="9" s="75" customFormat="1" ht="65.25" customHeight="1" spans="1:4">
      <c r="A9" s="85" t="s">
        <v>245</v>
      </c>
      <c r="B9" s="83">
        <f>'表6 一般公共预算基本支出经济分类明细表'!AU6</f>
        <v>0</v>
      </c>
      <c r="C9" s="84">
        <f>B9/'表5 一般公共预算支出表'!G6</f>
        <v>0</v>
      </c>
      <c r="D9" s="85"/>
    </row>
    <row r="10" s="75" customFormat="1" ht="34.5" customHeight="1" spans="1:4">
      <c r="A10" s="85" t="s">
        <v>246</v>
      </c>
      <c r="B10" s="83">
        <f>'表6 一般公共预算基本支出经济分类明细表'!BP6</f>
        <v>0</v>
      </c>
      <c r="C10" s="84">
        <f>B10/'表5 一般公共预算支出表'!G6</f>
        <v>0</v>
      </c>
      <c r="D10" s="85"/>
    </row>
    <row r="11" s="74" customFormat="1"/>
    <row r="12" s="74" customFormat="1" spans="1:4">
      <c r="A12" s="86" t="s">
        <v>247</v>
      </c>
      <c r="B12" s="86"/>
      <c r="C12" s="86"/>
      <c r="D12" s="86"/>
    </row>
    <row r="13" s="74" customFormat="1" spans="1:4">
      <c r="A13" s="86" t="s">
        <v>248</v>
      </c>
      <c r="B13" s="86"/>
      <c r="C13" s="86"/>
      <c r="D13" s="86"/>
    </row>
    <row r="14" s="74" customFormat="1" spans="1:4">
      <c r="A14" s="86" t="s">
        <v>249</v>
      </c>
      <c r="B14" s="86"/>
      <c r="C14" s="86"/>
      <c r="D14" s="86"/>
    </row>
    <row r="15" s="74" customFormat="1" spans="1:4">
      <c r="A15" s="86" t="s">
        <v>250</v>
      </c>
      <c r="B15" s="86"/>
      <c r="C15" s="86"/>
      <c r="D15" s="86"/>
    </row>
    <row r="16" s="74" customFormat="1" spans="1:4">
      <c r="A16" s="86" t="s">
        <v>251</v>
      </c>
      <c r="B16" s="86"/>
      <c r="C16" s="86"/>
      <c r="D16" s="86"/>
    </row>
    <row r="17" s="74" customFormat="1" spans="1:4">
      <c r="A17" s="87" t="s">
        <v>252</v>
      </c>
      <c r="D17" s="86"/>
    </row>
    <row r="18" s="74" customFormat="1" spans="1:4">
      <c r="A18" s="86" t="s">
        <v>253</v>
      </c>
      <c r="D18" s="86"/>
    </row>
    <row r="19" s="74" customFormat="1"/>
    <row r="20" s="74" customFormat="1"/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数据校验</vt:lpstr>
      <vt:lpstr>封面</vt:lpstr>
      <vt:lpstr>表1 收支总表</vt:lpstr>
      <vt:lpstr>表2 收入预算总表</vt:lpstr>
      <vt:lpstr>表3 支出预算总表</vt:lpstr>
      <vt:lpstr>表4 财政拨款收支总表</vt:lpstr>
      <vt:lpstr>表5 一般公共预算支出表</vt:lpstr>
      <vt:lpstr>表6 一般公共预算基本支出经济分类明细表</vt:lpstr>
      <vt:lpstr>表7“三公”经费支出预算表</vt:lpstr>
      <vt:lpstr>表8 政府性基金预算支出表 </vt:lpstr>
      <vt:lpstr>表9 国有资本经营预算支出表</vt:lpstr>
      <vt:lpstr>表10 上年结余结转资金支出预算明细表</vt:lpstr>
      <vt:lpstr>表11 政府采购预算表</vt:lpstr>
      <vt:lpstr>表12 政府购买服务项目支出预算表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ssxadmin</cp:lastModifiedBy>
  <dcterms:created xsi:type="dcterms:W3CDTF">2018-03-01T03:14:00Z</dcterms:created>
  <cp:lastPrinted>2021-06-08T22:20:00Z</cp:lastPrinted>
  <dcterms:modified xsi:type="dcterms:W3CDTF">2025-03-25T01:14:27Z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  <property fmtid="{D5CDD505-2E9C-101B-9397-08002B2CF9AE}" pid="3" name="KSORubyTemplateID" linkTarget="0">
    <vt:lpwstr>14</vt:lpwstr>
  </property>
  <property fmtid="{D5CDD505-2E9C-101B-9397-08002B2CF9AE}" pid="4" name="ICV">
    <vt:lpwstr>DA05132C1BDF4EECAD58FEAA072D75BB_13</vt:lpwstr>
  </property>
</Properties>
</file>