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89" activeTab="7"/>
  </bookViews>
  <sheets>
    <sheet name="数据校验" sheetId="23" r:id="rId1"/>
    <sheet name="封面" sheetId="22" r:id="rId2"/>
    <sheet name="表1 收支总表" sheetId="1" r:id="rId3"/>
    <sheet name="表2 收入预算总表" sheetId="2" r:id="rId4"/>
    <sheet name="表3 支出预算总表" sheetId="3" r:id="rId5"/>
    <sheet name="表4财政拨款收支总表" sheetId="19" r:id="rId6"/>
    <sheet name="表5 一般公共预算支出表" sheetId="8" r:id="rId7"/>
    <sheet name="表6 一般公共预算基本支出经济分类明细表" sheetId="4" r:id="rId8"/>
    <sheet name="表7“三公经费”支出预算表" sheetId="15" r:id="rId9"/>
    <sheet name="表8 政府性基金预算支出表 " sheetId="9" r:id="rId10"/>
    <sheet name="表9上年结余结转资金支出预算明细表" sheetId="18" r:id="rId11"/>
  </sheets>
  <definedNames>
    <definedName name="_xlnm._FilterDatabase" localSheetId="6" hidden="1">'表5 一般公共预算支出表'!$A$6:$J$37</definedName>
    <definedName name="_xlnm.Print_Area" localSheetId="6">'表5 一般公共预算支出表'!$A$1:$J$37</definedName>
    <definedName name="_xlnm.Print_Titles" localSheetId="7">'表6 一般公共预算基本支出经济分类明细表'!$A:$F</definedName>
    <definedName name="_xlnm.Print_Area" localSheetId="7">'表6 一般公共预算基本支出经济分类明细表'!$A$1:$BZ$16</definedName>
    <definedName name="_xlnm.Print_Titles" localSheetId="10">表9上年结余结转资金支出预算明细表!$1:$6</definedName>
    <definedName name="_xlnm.Print_Area" localSheetId="3">'表2 收入预算总表'!$A$1:$V$78</definedName>
    <definedName name="_xlnm.Print_Titles" localSheetId="3">'表2 收入预算总表'!$1:$6</definedName>
    <definedName name="_xlnm.Print_Titles" localSheetId="4">'表3 支出预算总表'!$1:$6</definedName>
  </definedNames>
  <calcPr calcId="144525"/>
</workbook>
</file>

<file path=xl/sharedStrings.xml><?xml version="1.0" encoding="utf-8"?>
<sst xmlns="http://schemas.openxmlformats.org/spreadsheetml/2006/main" count="1346" uniqueCount="319">
  <si>
    <t>表格编号</t>
  </si>
  <si>
    <t>内容</t>
  </si>
  <si>
    <t>是否正确</t>
  </si>
  <si>
    <t>表1</t>
  </si>
  <si>
    <t>收入总计是否等于支出总计</t>
  </si>
  <si>
    <t>表2、表3</t>
  </si>
  <si>
    <t>表4</t>
  </si>
  <si>
    <t>财政拨款收入是否等于财政拨款支出</t>
  </si>
  <si>
    <t>一般公共预算拨款收入是否等于一般公共预算支出</t>
  </si>
  <si>
    <t>政府性基金预算拨款收入是否等于政府性基金预算支出</t>
  </si>
  <si>
    <t>上年结转收入是否等于上年结转支出</t>
  </si>
  <si>
    <t>表5</t>
  </si>
  <si>
    <t>一般公共预算支出是否等于收入</t>
  </si>
  <si>
    <t>表6</t>
  </si>
  <si>
    <t>明细合计是否等于控制数</t>
  </si>
  <si>
    <t>表8</t>
  </si>
  <si>
    <t>政府性基金支出是否等于收入</t>
  </si>
  <si>
    <t>表9</t>
  </si>
  <si>
    <t>上年结转支出是否等于收入</t>
  </si>
  <si>
    <t>2022年部门预算</t>
  </si>
  <si>
    <t xml:space="preserve"> 收  支  预  算  总  表</t>
  </si>
  <si>
    <t/>
  </si>
  <si>
    <t>单位：元</t>
  </si>
  <si>
    <t>收               入</t>
  </si>
  <si>
    <t>支     出（功能分类）</t>
  </si>
  <si>
    <t>项                    目</t>
  </si>
  <si>
    <t>2022年预算数</t>
  </si>
  <si>
    <t>项             目</t>
  </si>
  <si>
    <t>一、财政预算拨款</t>
  </si>
  <si>
    <t>一、201一般公共服务支出</t>
  </si>
  <si>
    <t xml:space="preserve">      一般公共预算经费拨款</t>
  </si>
  <si>
    <t>二、202外交支出</t>
  </si>
  <si>
    <t xml:space="preserve">      政府性基金预算拨款</t>
  </si>
  <si>
    <t>三、203国防支出</t>
  </si>
  <si>
    <t xml:space="preserve">      国有资本经营预算拨款</t>
  </si>
  <si>
    <t xml:space="preserve">四、204公共安全支出   </t>
  </si>
  <si>
    <t xml:space="preserve">五、205教育支出    </t>
  </si>
  <si>
    <t xml:space="preserve">六、206科学技术支出  </t>
  </si>
  <si>
    <t>七、207文化旅游体育与传媒支出</t>
  </si>
  <si>
    <t xml:space="preserve">八、208社会保障和就业支出 </t>
  </si>
  <si>
    <t>九、210卫生健康支出</t>
  </si>
  <si>
    <t>二、事业收入</t>
  </si>
  <si>
    <t>十、211节能环保支出</t>
  </si>
  <si>
    <t>三、事业单位经营收入</t>
  </si>
  <si>
    <t>十一、212城乡社区支出</t>
  </si>
  <si>
    <t>四、其他收入</t>
  </si>
  <si>
    <t>十二、213农林水支出</t>
  </si>
  <si>
    <t>五、上级补助收入</t>
  </si>
  <si>
    <t>十三、214交通运输支出</t>
  </si>
  <si>
    <t>六、附属单位上缴收入</t>
  </si>
  <si>
    <t>十四、215资源勘探工业信息等支出</t>
  </si>
  <si>
    <t>七、用事业基金弥补收支差额</t>
  </si>
  <si>
    <t>十五、216商业服务业等支出</t>
  </si>
  <si>
    <t>十六、217金融支出</t>
  </si>
  <si>
    <t>十七、219援助其他地区支出</t>
  </si>
  <si>
    <t>十八、220自然资源海洋气象等支出</t>
  </si>
  <si>
    <t>十九、221住房保障支出</t>
  </si>
  <si>
    <t>二十、222粮油物资储备支出</t>
  </si>
  <si>
    <t>二十一、224灾害防治及应急管理支出</t>
  </si>
  <si>
    <t>二十二、229其他支出</t>
  </si>
  <si>
    <t>二十三、债务还本支出</t>
  </si>
  <si>
    <t>二十四、债务付息支出</t>
  </si>
  <si>
    <t>二十五、债务发行费用支出</t>
  </si>
  <si>
    <t>二十六、234抗疫特别国债安排的支出</t>
  </si>
  <si>
    <t>二十七、223国有资本经营预算支出</t>
  </si>
  <si>
    <t>本  年  收  入  合  计</t>
  </si>
  <si>
    <t>　本　年　支　出　合　计</t>
  </si>
  <si>
    <t xml:space="preserve">结转下年支出 </t>
  </si>
  <si>
    <t>八、上年结余、结存</t>
  </si>
  <si>
    <t xml:space="preserve">      其中：一般公共预算拨款</t>
  </si>
  <si>
    <t xml:space="preserve">            政府性基金预算拨款</t>
  </si>
  <si>
    <t xml:space="preserve">            国有资本经营预算拨款</t>
  </si>
  <si>
    <t xml:space="preserve">            其他结转</t>
  </si>
  <si>
    <t>收      入      总      计</t>
  </si>
  <si>
    <t>支  出  总  计</t>
  </si>
  <si>
    <t>表2</t>
  </si>
  <si>
    <t xml:space="preserve"> 收  入  预  算  总  表</t>
  </si>
  <si>
    <t>单位名称</t>
  </si>
  <si>
    <t>科目</t>
  </si>
  <si>
    <t>支出功能分类科目名称</t>
  </si>
  <si>
    <t>预算项目名称</t>
  </si>
  <si>
    <t>合计</t>
  </si>
  <si>
    <t>财政拨款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</si>
  <si>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</si>
  <si>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</si>
  <si>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</si>
  <si>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</si>
  <si>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</si>
  <si>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</si>
  <si>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上年结转（结余）</t>
  </si>
  <si>
    <t>类</t>
  </si>
  <si>
    <t>款</t>
  </si>
  <si>
    <t>项</t>
  </si>
  <si>
    <t>小计</t>
  </si>
  <si>
    <t>一般公共预算收入</t>
  </si>
  <si>
    <t>政府性基金收入</t>
  </si>
  <si>
    <t>国有资本经营预算收入</t>
  </si>
  <si>
    <t>一般公共预算结转</t>
  </si>
  <si>
    <t>政府性基金预算结转</t>
  </si>
  <si>
    <t>国有资本经营预算结转</t>
  </si>
  <si>
    <t>其他资金结转</t>
  </si>
  <si>
    <t>基本支出</t>
  </si>
  <si>
    <t>三穗县长吉镇人民政府</t>
  </si>
  <si>
    <t>201</t>
  </si>
  <si>
    <t>03</t>
  </si>
  <si>
    <t>01</t>
  </si>
  <si>
    <t>行政运行</t>
  </si>
  <si>
    <t>人员经费</t>
  </si>
  <si>
    <t>221</t>
  </si>
  <si>
    <t>02</t>
  </si>
  <si>
    <t>住房公积金</t>
  </si>
  <si>
    <t>210</t>
  </si>
  <si>
    <t>11</t>
  </si>
  <si>
    <t>行政单位医疗</t>
  </si>
  <si>
    <t>事业单位医疗</t>
  </si>
  <si>
    <t>208</t>
  </si>
  <si>
    <t>27</t>
  </si>
  <si>
    <t>财政对工伤保险基金的补助</t>
  </si>
  <si>
    <t>12</t>
  </si>
  <si>
    <t>财政对职工基本医疗保险基金的补助</t>
  </si>
  <si>
    <t>05</t>
  </si>
  <si>
    <t>机关事业单位基本养老保险缴费支出</t>
  </si>
  <si>
    <t>99</t>
  </si>
  <si>
    <t>其他行政事业单位医疗支出</t>
  </si>
  <si>
    <t>06</t>
  </si>
  <si>
    <t>机关事业单位职业年金缴费支出</t>
  </si>
  <si>
    <t>公用经费</t>
  </si>
  <si>
    <t>三穗县长吉乡财政所公用经费</t>
  </si>
  <si>
    <t>项目支出</t>
  </si>
  <si>
    <t>213</t>
  </si>
  <si>
    <t>07</t>
  </si>
  <si>
    <t>对村民委员会和村党支部的补助</t>
  </si>
  <si>
    <t>村组干工资</t>
  </si>
  <si>
    <t>村运转经费</t>
  </si>
  <si>
    <t>08</t>
  </si>
  <si>
    <t>代表工作</t>
  </si>
  <si>
    <t>人大代表活动经费</t>
  </si>
  <si>
    <t>29</t>
  </si>
  <si>
    <t>其他群众团体事务支出</t>
  </si>
  <si>
    <t>团委工作经费</t>
  </si>
  <si>
    <t>信访事务</t>
  </si>
  <si>
    <t>信访维稳专项经费</t>
  </si>
  <si>
    <t>224</t>
  </si>
  <si>
    <t>04</t>
  </si>
  <si>
    <t>消防应急救援</t>
  </si>
  <si>
    <t>农村消防工作经费</t>
  </si>
  <si>
    <t>211</t>
  </si>
  <si>
    <t>农村环境保护</t>
  </si>
  <si>
    <t>农村环境综合整治专项经费(整脏治乱)</t>
  </si>
  <si>
    <t>妇联主席报酬</t>
  </si>
  <si>
    <t>妇联工作经费</t>
  </si>
  <si>
    <t>省财政厅关于下达全省人大县乡两级换届补助经费的通知</t>
  </si>
  <si>
    <t>乡镇（街道）团委工作经费</t>
  </si>
  <si>
    <t>专项普查活动</t>
  </si>
  <si>
    <t>第七次全国人口普查经费</t>
  </si>
  <si>
    <t>其他财政事务支出</t>
  </si>
  <si>
    <t>2021年度“两基”建设补助资金</t>
  </si>
  <si>
    <t>涉农补贴集中统发工作经费</t>
  </si>
  <si>
    <t>乡镇人大代表活动经费</t>
  </si>
  <si>
    <t>32</t>
  </si>
  <si>
    <t>一般行政管理事务</t>
  </si>
  <si>
    <t>2020年第一书记工作经费（县级配套）</t>
  </si>
  <si>
    <t>2020年第一书记工作经费（州级配套）</t>
  </si>
  <si>
    <t>其他组织事务支出</t>
  </si>
  <si>
    <t>村活动室建设经费</t>
  </si>
  <si>
    <t>207</t>
  </si>
  <si>
    <t>09</t>
  </si>
  <si>
    <t>群众文化</t>
  </si>
  <si>
    <t>关于下达2021年中央补助美术馆 公共图书馆 文化馆[站]免费开放专项资金的通知</t>
  </si>
  <si>
    <t>其他文化和旅游支出</t>
  </si>
  <si>
    <t>村综合文化服务中心项目（8个村）</t>
  </si>
  <si>
    <t>宣传文化发展专项支出</t>
  </si>
  <si>
    <t>新时代文明实践中心建设试点项目</t>
  </si>
  <si>
    <t>其他文化旅游体育与传媒支出</t>
  </si>
  <si>
    <t>公共服务体系建设（长吉镇）</t>
  </si>
  <si>
    <t>综合文化站免费开放经费</t>
  </si>
  <si>
    <t>基层政权建设和社区治理</t>
  </si>
  <si>
    <t>2021年省级城乡社区建设以奖代补资金</t>
  </si>
  <si>
    <t>基本公共卫生服务</t>
  </si>
  <si>
    <t>2021年基本公共卫生服务中央补助资金（直达资金）</t>
  </si>
  <si>
    <t>10</t>
  </si>
  <si>
    <t>突发公共卫生事件应急处理</t>
  </si>
  <si>
    <t>关于下达应对新型冠状病毒感染的肺炎疫情防控经费的通知</t>
  </si>
  <si>
    <t>17</t>
  </si>
  <si>
    <t>计划生育服务</t>
  </si>
  <si>
    <t>计生育龄妇女小组长报酬</t>
  </si>
  <si>
    <t>农村环境综合整治专项经费</t>
  </si>
  <si>
    <t>26</t>
  </si>
  <si>
    <t>农村社会事业</t>
  </si>
  <si>
    <t>关于下达2020年省级乡村振兴专项资金（农村人居环境整治）的通知</t>
  </si>
  <si>
    <t>其他农业农村支出</t>
  </si>
  <si>
    <t>关于下达2020年州级农业综合开发配套资金的通知</t>
  </si>
  <si>
    <t>森林资源管理</t>
  </si>
  <si>
    <t>2020年中央财政林业改革发展资金（天保工程森林管护及天然林停伐管护补助）</t>
  </si>
  <si>
    <t>其他水利支出</t>
  </si>
  <si>
    <t>穗财农【2021】61号 2021年农村饮水工程维修养护</t>
  </si>
  <si>
    <t>其他巩固脱贫衔接乡村振兴支出</t>
  </si>
  <si>
    <t>关于下达三穗县2020年度第一批财政涉农资金的通知</t>
  </si>
  <si>
    <t>长吉镇2021年度茭白配套设施建设项目</t>
  </si>
  <si>
    <t>书记主任业绩考核费用</t>
  </si>
  <si>
    <t>其他农林水支出</t>
  </si>
  <si>
    <t>关于下达2020年中央财政土地指标跨省域调剂收入安排的支出预算（厕所革命）的通知</t>
  </si>
  <si>
    <t>消防工作经费</t>
  </si>
  <si>
    <t>223</t>
  </si>
  <si>
    <t>国有企业退休人员社会化管理补助支出</t>
  </si>
  <si>
    <t>2020年中央国有企业退休人员社会化管理补助资金</t>
  </si>
  <si>
    <t>关于下达2021年中央国有企业退休人员社会化管理补助资金的通知</t>
  </si>
  <si>
    <t>表3</t>
  </si>
  <si>
    <t>支 出 预 算 总 表</t>
  </si>
  <si>
    <t>事业支出</t>
  </si>
  <si>
    <t>其他支出</t>
  </si>
  <si>
    <t>上年结转</t>
  </si>
  <si>
    <t xml:space="preserve"> 财  政  拨  款  收  支  预  算  总  表</t>
  </si>
  <si>
    <t>一般公共预算</t>
  </si>
  <si>
    <t>政府性基金预算</t>
  </si>
  <si>
    <t>国有资本经营预算</t>
  </si>
  <si>
    <t xml:space="preserve">结转下年 </t>
  </si>
  <si>
    <t>收  入   总   计</t>
  </si>
  <si>
    <t>一般公共预算支出表</t>
  </si>
  <si>
    <t>备注</t>
  </si>
  <si>
    <t>不含上年结转，仅为年初预算批复数</t>
  </si>
  <si>
    <t>一般公共预算基本支出经济分类明细表</t>
  </si>
  <si>
    <t>一般公共预算基本支出经济分类明细表（续表一）</t>
  </si>
  <si>
    <t>一般公共预算基本支出经济分类明细表（续表二）</t>
  </si>
  <si>
    <t>控制数</t>
  </si>
  <si>
    <t>合  计</t>
  </si>
  <si>
    <t>301工资福利支出</t>
  </si>
  <si>
    <t>302商品和服务支出</t>
  </si>
  <si>
    <t>303对个人和家庭的补助</t>
  </si>
  <si>
    <t>310资本性支出</t>
  </si>
  <si>
    <t>小  计</t>
  </si>
  <si>
    <t>01基本工资</t>
  </si>
  <si>
    <t>02津贴补贴</t>
  </si>
  <si>
    <t>03奖金</t>
  </si>
  <si>
    <t>06伙食补助费</t>
  </si>
  <si>
    <t>07绩效工资</t>
  </si>
  <si>
    <t>08机关事业单位单位基本养老保险缴费</t>
  </si>
  <si>
    <t>09职业年金缴费</t>
  </si>
  <si>
    <t>10职业基本医疗保险缴费</t>
  </si>
  <si>
    <t>11公务员医疗补助缴费</t>
  </si>
  <si>
    <t>12其他社会保险缴费</t>
  </si>
  <si>
    <t>13住房公积金</t>
  </si>
  <si>
    <t>14医疗费</t>
  </si>
  <si>
    <t>99其他工资福利支出</t>
  </si>
  <si>
    <t>01办公费</t>
  </si>
  <si>
    <t>02印刷费</t>
  </si>
  <si>
    <t>03咨询费</t>
  </si>
  <si>
    <t>04手续费</t>
  </si>
  <si>
    <t>05水费</t>
  </si>
  <si>
    <t>06电费</t>
  </si>
  <si>
    <t>07邮电费</t>
  </si>
  <si>
    <t>08取暖费</t>
  </si>
  <si>
    <t>09物业管理费</t>
  </si>
  <si>
    <t>11差旅费</t>
  </si>
  <si>
    <t>12因公出国(境)费用</t>
  </si>
  <si>
    <t>13维修（护）费</t>
  </si>
  <si>
    <t>14租赁费</t>
  </si>
  <si>
    <t>15会议费</t>
  </si>
  <si>
    <t>16培训费</t>
  </si>
  <si>
    <t>17公务接待费</t>
  </si>
  <si>
    <t>18专用材料费</t>
  </si>
  <si>
    <t>24被装购置费</t>
  </si>
  <si>
    <t>25专用燃料费</t>
  </si>
  <si>
    <t>26劳务费</t>
  </si>
  <si>
    <t>27委托业务费</t>
  </si>
  <si>
    <t>28工会经费</t>
  </si>
  <si>
    <t>29福利费</t>
  </si>
  <si>
    <t>31公务用车运行维护费</t>
  </si>
  <si>
    <t>39其他交通费用</t>
  </si>
  <si>
    <t>40税金及附加费用</t>
  </si>
  <si>
    <t>99其他商品和服务支出</t>
  </si>
  <si>
    <t>小 计</t>
  </si>
  <si>
    <t>01离休费</t>
  </si>
  <si>
    <t>02退休费</t>
  </si>
  <si>
    <t>03退职（役）费</t>
  </si>
  <si>
    <t>04抚恤金</t>
  </si>
  <si>
    <t>05生活补助</t>
  </si>
  <si>
    <t>06救济费</t>
  </si>
  <si>
    <t>07医疗费补助</t>
  </si>
  <si>
    <t>08助学金</t>
  </si>
  <si>
    <t>09奖励金</t>
  </si>
  <si>
    <t>10个人农业生产补贴</t>
  </si>
  <si>
    <t>11代缴社会保险费</t>
  </si>
  <si>
    <t>99其他对个人和家庭的补助</t>
  </si>
  <si>
    <t>02办公设备购置</t>
  </si>
  <si>
    <t>03专用设备购置</t>
  </si>
  <si>
    <t>信息网络及软件购置</t>
  </si>
  <si>
    <t>公务用车购置</t>
  </si>
  <si>
    <t>其他交通工具购置</t>
  </si>
  <si>
    <t>文物和陈列品购置</t>
  </si>
  <si>
    <t>无形资产购置</t>
  </si>
  <si>
    <t>其他资本性支出</t>
  </si>
  <si>
    <t>赠与</t>
  </si>
  <si>
    <t>国家赔偿费用支出</t>
  </si>
  <si>
    <t>对民间非营利组织和群众性自治组织补贴</t>
  </si>
  <si>
    <t>长吉镇人民政府</t>
  </si>
  <si>
    <t>表7：</t>
  </si>
  <si>
    <t>“三公”经费一般公共预算拨款支出情况表</t>
  </si>
  <si>
    <t>项  目</t>
  </si>
  <si>
    <t>2022年初预算数</t>
  </si>
  <si>
    <t>“三公”经费支出占公共财政预算支出的比重（%）</t>
  </si>
  <si>
    <t>备  注</t>
  </si>
  <si>
    <t>一、因公出国（境）费</t>
  </si>
  <si>
    <t>二、公务接待费</t>
  </si>
  <si>
    <t>三、公务车购置及运行费</t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</si>
  <si>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1</t>
    </r>
    <r>
      <rPr>
        <sz val="12"/>
        <rFont val="宋体"/>
        <charset val="134"/>
      </rPr>
      <t>.公务车运行维护费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</si>
  <si>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2</t>
    </r>
    <r>
      <rPr>
        <sz val="12"/>
        <rFont val="宋体"/>
        <charset val="134"/>
      </rPr>
      <t>.公务车购置</t>
    </r>
  </si>
  <si>
    <t>说明：1.因公出国（境）费，指单位工作人员公务出国（境）的住宿费，旅费、伙食补助费、杂费、培训费等支出。</t>
  </si>
  <si>
    <t xml:space="preserve">      2.公务用车购置及运行费，指单位公务用车购置费及租用费、燃料费、维修费、过路过桥费、保险费、安全</t>
  </si>
  <si>
    <t xml:space="preserve">        奖励费用等支出。</t>
  </si>
  <si>
    <t xml:space="preserve">      3.公务接待费，指单位按规定开支的各类公务接待支出。</t>
  </si>
  <si>
    <t xml:space="preserve">      4.“三公”经费公共财政拨款预算数是指当年年初预算安排的财政拨款数，不含执行中追加预算安排。</t>
  </si>
  <si>
    <t xml:space="preserve">      5.部门“三公”经费无相关支出的，须填“0”,并说明增减变化情况。</t>
  </si>
  <si>
    <t xml:space="preserve">      6.“三公”经费一般公共财政拨款预算数是指当年年初预算安排的财政拨款数，不含执行中追加预算安排</t>
  </si>
  <si>
    <t>政府性基金预算支出表</t>
  </si>
  <si>
    <t>上年结转结余资金支出预算表</t>
  </si>
  <si>
    <t>一般公共预算支出</t>
  </si>
  <si>
    <t>政府性基金预算支出</t>
  </si>
  <si>
    <t>国有资本经营预算支出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</si>
</sst>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* #,##0.00;* \-#,##0.00;* &quot;&quot;??;@"/>
    <numFmt numFmtId="179" formatCode="0.00_ "/>
    <numFmt numFmtId="180" formatCode="0.00_);[Red]\(0.00\)"/>
  </numFmts>
  <fonts count="4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0"/>
      <color rgb="FFFF0000"/>
      <name val="宋体"/>
      <charset val="134"/>
    </font>
    <font>
      <b/>
      <sz val="2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仿宋_GB2312"/>
      <charset val="134"/>
    </font>
    <font>
      <sz val="10"/>
      <color rgb="FFFF0000"/>
      <name val="仿宋_GB2312"/>
      <charset val="134"/>
    </font>
    <font>
      <sz val="9"/>
      <name val="宋体"/>
      <charset val="134"/>
    </font>
    <font>
      <b/>
      <sz val="20"/>
      <name val="方正小标宋_GBK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name val="Times New Roman"/>
      <charset val="134"/>
    </font>
    <font>
      <b/>
      <sz val="48"/>
      <name val="宋体"/>
      <charset val="134"/>
    </font>
    <font>
      <sz val="18"/>
      <name val="宋体"/>
      <charset val="134"/>
    </font>
    <font>
      <sz val="9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0" fillId="13" borderId="10" applyNumberFormat="0" applyFon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5" fillId="17" borderId="13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1" fontId="21" fillId="0" borderId="0"/>
    <xf numFmtId="0" fontId="37" fillId="18" borderId="14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42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10" fillId="0" borderId="0"/>
    <xf numFmtId="0" fontId="2" fillId="0" borderId="0"/>
    <xf numFmtId="1" fontId="21" fillId="0" borderId="0"/>
    <xf numFmtId="1" fontId="21" fillId="0" borderId="0"/>
  </cellStyleXfs>
  <cellXfs count="20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Alignment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1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Continuous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vertical="top" wrapText="1" shrinkToFi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" fillId="0" borderId="1" xfId="0" applyFont="1" applyFill="1" applyBorder="1" applyAlignment="1"/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vertical="center" wrapText="1"/>
      <protection locked="0"/>
    </xf>
    <xf numFmtId="176" fontId="1" fillId="0" borderId="1" xfId="0" applyNumberFormat="1" applyFont="1" applyFill="1" applyBorder="1" applyAlignment="1" applyProtection="1">
      <alignment horizontal="right" vertical="center" wrapText="1" shrinkToFit="1"/>
      <protection locked="0"/>
    </xf>
    <xf numFmtId="176" fontId="1" fillId="0" borderId="1" xfId="0" applyNumberFormat="1" applyFont="1" applyFill="1" applyBorder="1" applyAlignment="1">
      <alignment horizontal="right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shrinkToFit="1"/>
    </xf>
    <xf numFmtId="0" fontId="8" fillId="0" borderId="1" xfId="0" applyNumberFormat="1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shrinkToFit="1"/>
    </xf>
    <xf numFmtId="0" fontId="9" fillId="0" borderId="1" xfId="0" applyNumberFormat="1" applyFont="1" applyFill="1" applyBorder="1" applyAlignment="1">
      <alignment horizontal="left" vertical="center" wrapText="1" shrinkToFi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176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3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1" fillId="0" borderId="0" xfId="5" applyNumberFormat="1" applyFont="1" applyFill="1" applyBorder="1" applyAlignment="1" applyProtection="1">
      <alignment horizontal="center" vertical="center"/>
    </xf>
    <xf numFmtId="178" fontId="14" fillId="0" borderId="0" xfId="5" applyNumberFormat="1" applyFont="1" applyFill="1" applyBorder="1" applyAlignment="1" applyProtection="1">
      <alignment vertical="center"/>
    </xf>
    <xf numFmtId="0" fontId="1" fillId="0" borderId="0" xfId="5" applyNumberFormat="1" applyFont="1" applyFill="1" applyBorder="1" applyAlignment="1" applyProtection="1">
      <alignment vertical="center"/>
    </xf>
    <xf numFmtId="0" fontId="1" fillId="0" borderId="0" xfId="5" applyNumberFormat="1" applyFont="1" applyFill="1" applyBorder="1" applyAlignment="1" applyProtection="1">
      <alignment horizontal="center" vertical="center" wrapText="1"/>
    </xf>
    <xf numFmtId="179" fontId="1" fillId="0" borderId="0" xfId="5" applyNumberFormat="1" applyFont="1" applyFill="1" applyBorder="1" applyAlignment="1" applyProtection="1">
      <alignment horizontal="center" vertical="center"/>
    </xf>
    <xf numFmtId="177" fontId="1" fillId="3" borderId="0" xfId="5" applyNumberFormat="1" applyFont="1" applyFill="1" applyBorder="1" applyAlignment="1" applyProtection="1">
      <alignment horizontal="center" vertical="center"/>
    </xf>
    <xf numFmtId="177" fontId="10" fillId="3" borderId="0" xfId="5" applyNumberFormat="1" applyFont="1" applyFill="1" applyBorder="1" applyAlignment="1" applyProtection="1">
      <alignment horizontal="center" vertical="center"/>
    </xf>
    <xf numFmtId="0" fontId="10" fillId="3" borderId="0" xfId="5" applyNumberFormat="1" applyFont="1" applyFill="1" applyBorder="1" applyAlignment="1" applyProtection="1">
      <alignment vertical="center"/>
    </xf>
    <xf numFmtId="0" fontId="10" fillId="0" borderId="0" xfId="5" applyNumberFormat="1" applyFont="1" applyFill="1" applyBorder="1" applyAlignment="1" applyProtection="1">
      <alignment horizontal="center" vertical="center"/>
    </xf>
    <xf numFmtId="0" fontId="10" fillId="0" borderId="0" xfId="5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>
      <alignment horizontal="left"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 applyProtection="1">
      <alignment horizontal="center" vertical="center" wrapText="1"/>
    </xf>
    <xf numFmtId="0" fontId="1" fillId="2" borderId="1" xfId="5" applyNumberFormat="1" applyFont="1" applyFill="1" applyBorder="1" applyAlignment="1" applyProtection="1">
      <alignment horizontal="center" vertical="center" wrapText="1"/>
    </xf>
    <xf numFmtId="177" fontId="1" fillId="0" borderId="6" xfId="0" applyNumberFormat="1" applyFont="1" applyFill="1" applyBorder="1" applyAlignment="1" applyProtection="1">
      <alignment horizontal="center" vertical="center" wrapText="1"/>
    </xf>
    <xf numFmtId="177" fontId="1" fillId="0" borderId="6" xfId="0" applyNumberFormat="1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 wrapText="1" shrinkToFit="1"/>
    </xf>
    <xf numFmtId="49" fontId="1" fillId="3" borderId="1" xfId="0" applyNumberFormat="1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/>
    <xf numFmtId="0" fontId="8" fillId="3" borderId="1" xfId="0" applyNumberFormat="1" applyFont="1" applyFill="1" applyBorder="1" applyAlignment="1">
      <alignment horizontal="center" vertical="center" shrinkToFit="1"/>
    </xf>
    <xf numFmtId="177" fontId="1" fillId="3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1" fillId="2" borderId="2" xfId="5" applyNumberFormat="1" applyFont="1" applyFill="1" applyBorder="1" applyAlignment="1" applyProtection="1">
      <alignment horizontal="center" vertical="center" wrapText="1"/>
    </xf>
    <xf numFmtId="0" fontId="1" fillId="2" borderId="3" xfId="5" applyNumberFormat="1" applyFont="1" applyFill="1" applyBorder="1" applyAlignment="1" applyProtection="1">
      <alignment horizontal="center" vertical="center" wrapText="1"/>
    </xf>
    <xf numFmtId="0" fontId="1" fillId="2" borderId="8" xfId="5" applyNumberFormat="1" applyFont="1" applyFill="1" applyBorder="1" applyAlignment="1" applyProtection="1">
      <alignment horizontal="center" vertical="center" wrapText="1"/>
    </xf>
    <xf numFmtId="0" fontId="1" fillId="5" borderId="7" xfId="5" applyNumberFormat="1" applyFont="1" applyFill="1" applyBorder="1" applyAlignment="1" applyProtection="1">
      <alignment horizontal="center" vertical="center" wrapText="1"/>
    </xf>
    <xf numFmtId="0" fontId="1" fillId="5" borderId="1" xfId="5" applyNumberFormat="1" applyFont="1" applyFill="1" applyBorder="1" applyAlignment="1" applyProtection="1">
      <alignment horizontal="center" vertical="center" wrapText="1"/>
    </xf>
    <xf numFmtId="0" fontId="7" fillId="5" borderId="1" xfId="5" applyNumberFormat="1" applyFont="1" applyFill="1" applyBorder="1" applyAlignment="1" applyProtection="1">
      <alignment horizontal="center" vertical="center" wrapText="1"/>
    </xf>
    <xf numFmtId="179" fontId="10" fillId="0" borderId="0" xfId="5" applyNumberFormat="1" applyFont="1" applyFill="1" applyBorder="1" applyAlignment="1" applyProtection="1">
      <alignment vertical="center"/>
    </xf>
    <xf numFmtId="0" fontId="1" fillId="2" borderId="4" xfId="5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49" fontId="10" fillId="3" borderId="0" xfId="0" applyNumberFormat="1" applyFont="1" applyFill="1" applyBorder="1" applyAlignment="1" applyProtection="1">
      <alignment horizontal="center" vertical="top"/>
      <protection locked="0"/>
    </xf>
    <xf numFmtId="180" fontId="10" fillId="3" borderId="0" xfId="0" applyNumberFormat="1" applyFont="1" applyFill="1" applyBorder="1" applyAlignment="1" applyProtection="1">
      <alignment horizontal="center" vertical="top"/>
      <protection locked="0"/>
    </xf>
    <xf numFmtId="0" fontId="1" fillId="0" borderId="0" xfId="5" applyNumberFormat="1" applyFont="1" applyFill="1" applyBorder="1" applyAlignment="1" applyProtection="1">
      <alignment horizontal="right" vertical="center"/>
    </xf>
    <xf numFmtId="0" fontId="1" fillId="5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7" fillId="2" borderId="8" xfId="5" applyNumberFormat="1" applyFont="1" applyFill="1" applyBorder="1" applyAlignment="1" applyProtection="1">
      <alignment horizontal="center" vertical="center" wrapText="1"/>
    </xf>
    <xf numFmtId="0" fontId="7" fillId="5" borderId="7" xfId="5" applyNumberFormat="1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7" fillId="0" borderId="1" xfId="5" applyNumberFormat="1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2" borderId="1" xfId="5" applyNumberFormat="1" applyFont="1" applyFill="1" applyBorder="1" applyAlignment="1" applyProtection="1">
      <alignment horizontal="center" vertical="center"/>
    </xf>
    <xf numFmtId="0" fontId="1" fillId="0" borderId="1" xfId="5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 shrinkToFit="1"/>
    </xf>
    <xf numFmtId="0" fontId="1" fillId="3" borderId="1" xfId="0" applyNumberFormat="1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 shrinkToFit="1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left" vertical="center" wrapText="1"/>
    </xf>
    <xf numFmtId="176" fontId="1" fillId="6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10" fillId="0" borderId="0" xfId="0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vertical="center"/>
      <protection locked="0"/>
    </xf>
    <xf numFmtId="0" fontId="16" fillId="5" borderId="1" xfId="0" applyFont="1" applyFill="1" applyBorder="1" applyAlignment="1" applyProtection="1">
      <alignment horizontal="center" vertical="center" wrapText="1"/>
      <protection locked="0"/>
    </xf>
    <xf numFmtId="0" fontId="16" fillId="5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 applyProtection="1">
      <alignment vertical="center" wrapText="1"/>
      <protection locked="0"/>
    </xf>
    <xf numFmtId="4" fontId="1" fillId="7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 applyProtection="1">
      <alignment horizontal="right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1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 applyProtection="1">
      <alignment vertical="center"/>
      <protection locked="0"/>
    </xf>
    <xf numFmtId="4" fontId="1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justify" vertical="center" wrapText="1"/>
      <protection locked="0"/>
    </xf>
    <xf numFmtId="0" fontId="1" fillId="0" borderId="3" xfId="0" applyFont="1" applyFill="1" applyBorder="1" applyAlignment="1" applyProtection="1">
      <alignment horizontal="justify" vertical="center"/>
      <protection locked="0"/>
    </xf>
    <xf numFmtId="0" fontId="1" fillId="7" borderId="1" xfId="0" applyFont="1" applyFill="1" applyBorder="1" applyAlignment="1" applyProtection="1">
      <alignment vertical="center"/>
      <protection locked="0"/>
    </xf>
    <xf numFmtId="0" fontId="1" fillId="7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right" vertical="center"/>
      <protection locked="0"/>
    </xf>
    <xf numFmtId="0" fontId="1" fillId="7" borderId="1" xfId="0" applyFont="1" applyFill="1" applyBorder="1" applyAlignment="1" applyProtection="1">
      <alignment horizontal="center" vertical="center"/>
      <protection locked="0"/>
    </xf>
    <xf numFmtId="0" fontId="1" fillId="7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6" fillId="5" borderId="2" xfId="0" applyFont="1" applyFill="1" applyBorder="1" applyAlignment="1" applyProtection="1">
      <alignment horizontal="center" vertical="center"/>
      <protection locked="0"/>
    </xf>
    <xf numFmtId="0" fontId="16" fillId="5" borderId="4" xfId="0" applyFont="1" applyFill="1" applyBorder="1" applyAlignment="1" applyProtection="1">
      <alignment horizontal="center" vertical="center"/>
      <protection locked="0"/>
    </xf>
    <xf numFmtId="0" fontId="1" fillId="5" borderId="5" xfId="0" applyFont="1" applyFill="1" applyBorder="1" applyAlignment="1" applyProtection="1">
      <alignment horizontal="center" vertical="center"/>
      <protection locked="0"/>
    </xf>
    <xf numFmtId="4" fontId="1" fillId="7" borderId="5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 applyProtection="1">
      <alignment vertical="center"/>
      <protection locked="0"/>
    </xf>
    <xf numFmtId="4" fontId="1" fillId="0" borderId="5" xfId="0" applyNumberFormat="1" applyFont="1" applyFill="1" applyBorder="1" applyAlignment="1" applyProtection="1">
      <alignment horizontal="right" vertical="center"/>
      <protection locked="0"/>
    </xf>
    <xf numFmtId="4" fontId="1" fillId="0" borderId="5" xfId="0" applyNumberFormat="1" applyFont="1" applyFill="1" applyBorder="1" applyAlignment="1">
      <alignment horizontal="right" vertical="center"/>
    </xf>
    <xf numFmtId="4" fontId="1" fillId="7" borderId="5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 applyProtection="1">
      <alignment vertical="center" wrapText="1"/>
      <protection locked="0"/>
    </xf>
    <xf numFmtId="4" fontId="1" fillId="0" borderId="4" xfId="0" applyNumberFormat="1" applyFont="1" applyFill="1" applyBorder="1" applyAlignment="1" applyProtection="1">
      <alignment horizontal="right" vertical="center"/>
      <protection locked="0"/>
    </xf>
    <xf numFmtId="0" fontId="1" fillId="0" borderId="4" xfId="0" applyFont="1" applyFill="1" applyBorder="1" applyAlignment="1" applyProtection="1">
      <alignment horizontal="justify" vertical="center"/>
      <protection locked="0"/>
    </xf>
    <xf numFmtId="0" fontId="1" fillId="7" borderId="3" xfId="0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7" borderId="2" xfId="0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4" fontId="1" fillId="7" borderId="7" xfId="0" applyNumberFormat="1" applyFont="1" applyFill="1" applyBorder="1" applyAlignment="1">
      <alignment horizontal="right" vertical="center"/>
    </xf>
    <xf numFmtId="0" fontId="1" fillId="7" borderId="3" xfId="0" applyFont="1" applyFill="1" applyBorder="1" applyAlignment="1" applyProtection="1">
      <alignment horizontal="center" vertical="center" wrapText="1"/>
      <protection locked="0"/>
    </xf>
    <xf numFmtId="177" fontId="19" fillId="0" borderId="0" xfId="54" applyNumberFormat="1" applyFont="1" applyFill="1" applyAlignment="1">
      <alignment horizontal="center" vertical="center"/>
    </xf>
    <xf numFmtId="1" fontId="20" fillId="0" borderId="0" xfId="54" applyNumberFormat="1" applyFont="1" applyFill="1" applyAlignment="1">
      <alignment horizontal="center"/>
    </xf>
    <xf numFmtId="1" fontId="21" fillId="0" borderId="0" xfId="54" applyNumberFormat="1" applyFill="1"/>
    <xf numFmtId="1" fontId="21" fillId="0" borderId="0" xfId="55" applyNumberFormat="1" applyFill="1"/>
    <xf numFmtId="0" fontId="2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项目绩效...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Sheet11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  <cellStyle name="常规_2007年部门预算工作表" xfId="53"/>
    <cellStyle name="常规_Sheet10_1" xfId="54"/>
    <cellStyle name="常规_Sheet10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workbookViewId="0">
      <selection activeCell="C24" sqref="C24"/>
    </sheetView>
  </sheetViews>
  <sheetFormatPr defaultColWidth="9" defaultRowHeight="13.5" outlineLevelCol="2"/>
  <cols>
    <col min="1" max="1" width="20.375" customWidth="1"/>
    <col min="2" max="2" width="51.625" customWidth="1"/>
    <col min="3" max="3" width="32.25" customWidth="1"/>
  </cols>
  <sheetData>
    <row r="1" spans="1:3">
      <c r="A1" s="199" t="s">
        <v>0</v>
      </c>
      <c r="B1" s="199" t="s">
        <v>1</v>
      </c>
      <c r="C1" s="199" t="s">
        <v>2</v>
      </c>
    </row>
    <row r="2" spans="1:3">
      <c r="A2" s="200" t="s">
        <v>3</v>
      </c>
      <c r="B2" s="200" t="s">
        <v>4</v>
      </c>
      <c r="C2" s="200" t="str">
        <f>IF('表1 收支总表'!B40='表1 收支总表'!D40,"正确","数据不正确")</f>
        <v>正确</v>
      </c>
    </row>
    <row r="3" spans="1:3">
      <c r="A3" s="200" t="s">
        <v>5</v>
      </c>
      <c r="B3" s="200" t="s">
        <v>4</v>
      </c>
      <c r="C3" s="200" t="str">
        <f>IF('表2 收入预算总表'!H6='表3 支出预算总表'!G6,"正确","数据不正确")</f>
        <v>正确</v>
      </c>
    </row>
    <row r="4" spans="1:3">
      <c r="A4" s="201" t="s">
        <v>6</v>
      </c>
      <c r="B4" s="200" t="s">
        <v>7</v>
      </c>
      <c r="C4" s="200" t="str">
        <f ca="1">IF(表4财政拨款收支总表!B40=表4财政拨款收支总表!D40,"正确","数据不正确")</f>
        <v>正确</v>
      </c>
    </row>
    <row r="5" spans="1:3">
      <c r="A5" s="202"/>
      <c r="B5" s="200" t="s">
        <v>8</v>
      </c>
      <c r="C5" s="200" t="str">
        <f>IF(表4财政拨款收支总表!B8=表4财政拨款收支总表!E34,"正确","数据不正确")</f>
        <v>正确</v>
      </c>
    </row>
    <row r="6" spans="1:3">
      <c r="A6" s="202"/>
      <c r="B6" s="200" t="s">
        <v>9</v>
      </c>
      <c r="C6" s="200" t="str">
        <f ca="1">IF(表4财政拨款收支总表!B9=表4财政拨款收支总表!F34,"正确","数据不正确")</f>
        <v>正确</v>
      </c>
    </row>
    <row r="7" spans="1:3">
      <c r="A7" s="203"/>
      <c r="B7" s="200" t="s">
        <v>10</v>
      </c>
      <c r="C7" s="200" t="str">
        <f>IF(表4财政拨款收支总表!B34=表4财政拨款收支总表!H34,"正确","数据不正确")</f>
        <v>正确</v>
      </c>
    </row>
    <row r="8" spans="1:3">
      <c r="A8" s="200" t="s">
        <v>11</v>
      </c>
      <c r="B8" s="200" t="s">
        <v>12</v>
      </c>
      <c r="C8" s="200" t="str">
        <f>IF('表5 一般公共预算支出表'!G6='表2 收入预算总表'!J6,"正确","数据不正确")</f>
        <v>正确</v>
      </c>
    </row>
    <row r="9" spans="1:3">
      <c r="A9" s="200" t="s">
        <v>13</v>
      </c>
      <c r="B9" s="200" t="s">
        <v>14</v>
      </c>
      <c r="C9" s="200" t="str">
        <f>IF('表6 一般公共预算基本支出经济分类明细表'!G6='表6 一般公共预算基本支出经济分类明细表'!H6,"正确","数据不正确")</f>
        <v>数据不正确</v>
      </c>
    </row>
    <row r="10" spans="1:3">
      <c r="A10" s="200" t="s">
        <v>15</v>
      </c>
      <c r="B10" s="200" t="s">
        <v>16</v>
      </c>
      <c r="C10" s="200" t="str">
        <f>IF('表8 政府性基金预算支出表 '!G6='表2 收入预算总表'!K6,"正确","数据不正确")</f>
        <v>正确</v>
      </c>
    </row>
    <row r="11" spans="1:3">
      <c r="A11" s="200" t="s">
        <v>17</v>
      </c>
      <c r="B11" s="200" t="s">
        <v>18</v>
      </c>
      <c r="C11" s="200" t="str">
        <f>IF(表9上年结余结转资金支出预算明细表!G6=('表2 收入预算总表'!S6+'表2 收入预算总表'!T6+'表2 收入预算总表'!U6+'表2 收入预算总表'!V6),"正确","数据不正确")</f>
        <v>正确</v>
      </c>
    </row>
    <row r="12" spans="1:3">
      <c r="A12" s="200"/>
      <c r="B12" s="200"/>
      <c r="C12" s="200"/>
    </row>
    <row r="13" spans="1:3">
      <c r="A13" s="200"/>
      <c r="B13" s="200"/>
      <c r="C13" s="200"/>
    </row>
    <row r="14" spans="1:3">
      <c r="A14" s="200"/>
      <c r="B14" s="200"/>
      <c r="C14" s="200"/>
    </row>
    <row r="15" spans="1:3">
      <c r="A15" s="200"/>
      <c r="B15" s="200"/>
      <c r="C15" s="200"/>
    </row>
    <row r="16" spans="1:3">
      <c r="A16" s="200"/>
      <c r="B16" s="200"/>
      <c r="C16" s="200"/>
    </row>
    <row r="17" spans="1:3">
      <c r="A17" s="200"/>
      <c r="B17" s="200"/>
      <c r="C17" s="200"/>
    </row>
    <row r="18" spans="1:3">
      <c r="A18" s="200"/>
      <c r="B18" s="200"/>
      <c r="C18" s="200"/>
    </row>
    <row r="19" spans="1:3">
      <c r="A19" s="200"/>
      <c r="B19" s="200"/>
      <c r="C19" s="200"/>
    </row>
    <row r="20" spans="1:3">
      <c r="A20" s="200"/>
      <c r="B20" s="200"/>
      <c r="C20" s="200"/>
    </row>
    <row r="21" spans="1:3">
      <c r="A21" s="200"/>
      <c r="B21" s="200"/>
      <c r="C21" s="200"/>
    </row>
    <row r="22" spans="1:3">
      <c r="A22" s="200"/>
      <c r="B22" s="200"/>
      <c r="C22" s="200"/>
    </row>
    <row r="23" spans="1:3">
      <c r="A23" s="200"/>
      <c r="B23" s="200"/>
      <c r="C23" s="200"/>
    </row>
    <row r="24" spans="1:3">
      <c r="A24" s="200"/>
      <c r="B24" s="200"/>
      <c r="C24" s="200"/>
    </row>
    <row r="25" spans="1:3">
      <c r="A25" s="200"/>
      <c r="B25" s="200"/>
      <c r="C25" s="200"/>
    </row>
    <row r="26" spans="1:3">
      <c r="A26" s="200"/>
      <c r="B26" s="200"/>
      <c r="C26" s="200"/>
    </row>
    <row r="27" spans="1:3">
      <c r="A27" s="200"/>
      <c r="B27" s="200"/>
      <c r="C27" s="200"/>
    </row>
    <row r="28" spans="1:3">
      <c r="A28" s="200"/>
      <c r="B28" s="200"/>
      <c r="C28" s="200"/>
    </row>
    <row r="29" spans="1:3">
      <c r="A29" s="200"/>
      <c r="B29" s="200"/>
      <c r="C29" s="200"/>
    </row>
    <row r="30" spans="1:3">
      <c r="A30" s="200"/>
      <c r="B30" s="200"/>
      <c r="C30" s="200"/>
    </row>
    <row r="31" spans="1:3">
      <c r="A31" s="200"/>
      <c r="B31" s="200"/>
      <c r="C31" s="200"/>
    </row>
    <row r="32" spans="1:3">
      <c r="A32" s="200"/>
      <c r="B32" s="200"/>
      <c r="C32" s="200"/>
    </row>
    <row r="33" spans="1:3">
      <c r="A33" s="200"/>
      <c r="B33" s="200"/>
      <c r="C33" s="200"/>
    </row>
    <row r="34" spans="1:3">
      <c r="A34" s="200"/>
      <c r="B34" s="200"/>
      <c r="C34" s="200"/>
    </row>
    <row r="35" spans="1:3">
      <c r="A35" s="200"/>
      <c r="B35" s="200"/>
      <c r="C35" s="200"/>
    </row>
    <row r="36" spans="1:3">
      <c r="A36" s="200"/>
      <c r="B36" s="200"/>
      <c r="C36" s="200"/>
    </row>
    <row r="37" spans="1:3">
      <c r="A37" s="200"/>
      <c r="B37" s="200"/>
      <c r="C37" s="200"/>
    </row>
    <row r="38" spans="1:3">
      <c r="A38" s="200"/>
      <c r="B38" s="200"/>
      <c r="C38" s="200"/>
    </row>
    <row r="39" spans="1:3">
      <c r="A39" s="200"/>
      <c r="B39" s="200"/>
      <c r="C39" s="200"/>
    </row>
  </sheetData>
  <mergeCells count="1">
    <mergeCell ref="A4:A7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zoomScale="85" zoomScaleNormal="85" workbookViewId="0">
      <selection activeCell="O21" sqref="O21"/>
    </sheetView>
  </sheetViews>
  <sheetFormatPr defaultColWidth="6.88333333333333" defaultRowHeight="21" customHeight="1"/>
  <cols>
    <col min="1" max="1" width="17.2083333333333" style="1" customWidth="1"/>
    <col min="2" max="4" width="6.88333333333333" style="1"/>
    <col min="5" max="5" width="11.025" style="1" customWidth="1"/>
    <col min="6" max="6" width="17.9333333333333" style="1" customWidth="1"/>
    <col min="7" max="7" width="15.7333333333333" style="1" customWidth="1"/>
    <col min="8" max="9" width="12.35" style="1" customWidth="1"/>
    <col min="10" max="16384" width="6.88333333333333" style="1"/>
  </cols>
  <sheetData>
    <row r="1" customHeight="1" spans="1:6">
      <c r="A1" s="26" t="s">
        <v>15</v>
      </c>
      <c r="F1" s="5"/>
    </row>
    <row r="2" ht="30" customHeight="1" spans="1:10">
      <c r="A2" s="6" t="s">
        <v>314</v>
      </c>
      <c r="B2" s="6"/>
      <c r="C2" s="6"/>
      <c r="D2" s="6"/>
      <c r="E2" s="6"/>
      <c r="F2" s="6"/>
      <c r="G2" s="6"/>
      <c r="H2" s="6"/>
      <c r="I2" s="6"/>
      <c r="J2" s="6"/>
    </row>
    <row r="3" customHeight="1" spans="1:10">
      <c r="A3" s="3" t="s">
        <v>21</v>
      </c>
      <c r="B3" s="3"/>
      <c r="C3" s="3"/>
      <c r="D3" s="3"/>
      <c r="E3" s="3"/>
      <c r="F3" s="7"/>
      <c r="G3" s="3"/>
      <c r="H3" s="3"/>
      <c r="I3" s="3"/>
      <c r="J3" s="3" t="s">
        <v>22</v>
      </c>
    </row>
    <row r="4" customHeight="1" spans="1:10">
      <c r="A4" s="27" t="s">
        <v>77</v>
      </c>
      <c r="B4" s="9" t="s">
        <v>78</v>
      </c>
      <c r="C4" s="9"/>
      <c r="D4" s="9"/>
      <c r="E4" s="27" t="s">
        <v>79</v>
      </c>
      <c r="F4" s="8" t="s">
        <v>80</v>
      </c>
      <c r="G4" s="21" t="s">
        <v>81</v>
      </c>
      <c r="H4" s="21" t="s">
        <v>101</v>
      </c>
      <c r="I4" s="21" t="s">
        <v>128</v>
      </c>
      <c r="J4" s="21" t="s">
        <v>219</v>
      </c>
    </row>
    <row r="5" customHeight="1" spans="1:10">
      <c r="A5" s="28"/>
      <c r="B5" s="29" t="s">
        <v>90</v>
      </c>
      <c r="C5" s="29" t="s">
        <v>91</v>
      </c>
      <c r="D5" s="29" t="s">
        <v>92</v>
      </c>
      <c r="E5" s="28"/>
      <c r="F5" s="8"/>
      <c r="G5" s="21"/>
      <c r="H5" s="21"/>
      <c r="I5" s="21"/>
      <c r="J5" s="21"/>
    </row>
    <row r="6" customHeight="1" spans="1:10">
      <c r="A6" s="28"/>
      <c r="B6" s="30"/>
      <c r="C6" s="30"/>
      <c r="D6" s="30"/>
      <c r="E6" s="28"/>
      <c r="F6" s="30" t="s">
        <v>81</v>
      </c>
      <c r="G6" s="31">
        <f t="shared" ref="G6:G27" si="0">H6+I6</f>
        <v>0</v>
      </c>
      <c r="H6" s="31">
        <f>SUM(H7:H1053)</f>
        <v>0</v>
      </c>
      <c r="I6" s="31">
        <f>SUM(I7:I1053)</f>
        <v>0</v>
      </c>
      <c r="J6" s="45" t="s">
        <v>220</v>
      </c>
    </row>
    <row r="7" ht="13.5" spans="1:10">
      <c r="A7" s="32"/>
      <c r="B7" s="33"/>
      <c r="C7" s="33"/>
      <c r="D7" s="33"/>
      <c r="E7" s="32"/>
      <c r="F7" s="34"/>
      <c r="G7" s="31">
        <f t="shared" si="0"/>
        <v>0</v>
      </c>
      <c r="H7" s="31"/>
      <c r="I7" s="31"/>
      <c r="J7" s="46"/>
    </row>
    <row r="8" ht="13.5" spans="1:10">
      <c r="A8" s="32"/>
      <c r="B8" s="33"/>
      <c r="C8" s="33"/>
      <c r="D8" s="33"/>
      <c r="E8" s="32"/>
      <c r="F8" s="34"/>
      <c r="G8" s="31">
        <f t="shared" si="0"/>
        <v>0</v>
      </c>
      <c r="H8" s="31"/>
      <c r="I8" s="31"/>
      <c r="J8" s="46"/>
    </row>
    <row r="9" ht="13.5" spans="1:10">
      <c r="A9" s="32"/>
      <c r="B9" s="33"/>
      <c r="C9" s="33"/>
      <c r="D9" s="33"/>
      <c r="E9" s="32"/>
      <c r="F9" s="34"/>
      <c r="G9" s="31">
        <f t="shared" si="0"/>
        <v>0</v>
      </c>
      <c r="H9" s="31"/>
      <c r="I9" s="31"/>
      <c r="J9" s="46"/>
    </row>
    <row r="10" ht="13.5" spans="1:10">
      <c r="A10" s="32"/>
      <c r="B10" s="33"/>
      <c r="C10" s="33"/>
      <c r="D10" s="33"/>
      <c r="E10" s="32"/>
      <c r="F10" s="35"/>
      <c r="G10" s="31">
        <f t="shared" si="0"/>
        <v>0</v>
      </c>
      <c r="H10" s="31"/>
      <c r="I10" s="31"/>
      <c r="J10" s="46"/>
    </row>
    <row r="11" ht="13.5" spans="1:10">
      <c r="A11" s="32"/>
      <c r="B11" s="33"/>
      <c r="C11" s="33"/>
      <c r="D11" s="33"/>
      <c r="E11" s="32"/>
      <c r="F11" s="36"/>
      <c r="G11" s="31">
        <f t="shared" si="0"/>
        <v>0</v>
      </c>
      <c r="H11" s="31"/>
      <c r="I11" s="31"/>
      <c r="J11" s="46"/>
    </row>
    <row r="12" customHeight="1" spans="1:10">
      <c r="A12" s="37"/>
      <c r="B12" s="38"/>
      <c r="C12" s="38"/>
      <c r="D12" s="38"/>
      <c r="E12" s="39"/>
      <c r="F12" s="40"/>
      <c r="G12" s="31">
        <f t="shared" si="0"/>
        <v>0</v>
      </c>
      <c r="H12" s="31"/>
      <c r="I12" s="31"/>
      <c r="J12" s="46"/>
    </row>
    <row r="13" customHeight="1" spans="1:10">
      <c r="A13" s="37"/>
      <c r="B13" s="38"/>
      <c r="C13" s="38"/>
      <c r="D13" s="38"/>
      <c r="E13" s="39"/>
      <c r="F13" s="40"/>
      <c r="G13" s="31">
        <f t="shared" si="0"/>
        <v>0</v>
      </c>
      <c r="H13" s="31"/>
      <c r="I13" s="31"/>
      <c r="J13" s="46"/>
    </row>
    <row r="14" customHeight="1" spans="1:10">
      <c r="A14" s="37"/>
      <c r="B14" s="38"/>
      <c r="C14" s="38"/>
      <c r="D14" s="38"/>
      <c r="E14" s="39"/>
      <c r="F14" s="40"/>
      <c r="G14" s="31">
        <f t="shared" si="0"/>
        <v>0</v>
      </c>
      <c r="H14" s="31"/>
      <c r="I14" s="31"/>
      <c r="J14" s="46"/>
    </row>
    <row r="15" customHeight="1" spans="1:10">
      <c r="A15" s="37"/>
      <c r="B15" s="38"/>
      <c r="C15" s="38"/>
      <c r="D15" s="38"/>
      <c r="E15" s="39"/>
      <c r="F15" s="40"/>
      <c r="G15" s="31">
        <f t="shared" si="0"/>
        <v>0</v>
      </c>
      <c r="H15" s="31"/>
      <c r="I15" s="31"/>
      <c r="J15" s="46"/>
    </row>
    <row r="16" customHeight="1" spans="1:10">
      <c r="A16" s="37"/>
      <c r="B16" s="38"/>
      <c r="C16" s="38"/>
      <c r="D16" s="38"/>
      <c r="E16" s="39"/>
      <c r="F16" s="40"/>
      <c r="G16" s="31">
        <f t="shared" si="0"/>
        <v>0</v>
      </c>
      <c r="H16" s="31"/>
      <c r="I16" s="31"/>
      <c r="J16" s="46"/>
    </row>
    <row r="17" customHeight="1" spans="1:10">
      <c r="A17" s="37"/>
      <c r="B17" s="38"/>
      <c r="C17" s="38"/>
      <c r="D17" s="38"/>
      <c r="E17" s="39"/>
      <c r="F17" s="40"/>
      <c r="G17" s="31">
        <f t="shared" si="0"/>
        <v>0</v>
      </c>
      <c r="H17" s="31"/>
      <c r="I17" s="31"/>
      <c r="J17" s="46"/>
    </row>
    <row r="18" customHeight="1" spans="1:10">
      <c r="A18" s="37"/>
      <c r="B18" s="38"/>
      <c r="C18" s="38"/>
      <c r="D18" s="38"/>
      <c r="E18" s="39"/>
      <c r="F18" s="40"/>
      <c r="G18" s="31">
        <f t="shared" si="0"/>
        <v>0</v>
      </c>
      <c r="H18" s="31"/>
      <c r="I18" s="31"/>
      <c r="J18" s="46"/>
    </row>
    <row r="19" customHeight="1" spans="1:10">
      <c r="A19" s="37"/>
      <c r="B19" s="38"/>
      <c r="C19" s="38"/>
      <c r="D19" s="38"/>
      <c r="E19" s="39"/>
      <c r="F19" s="40"/>
      <c r="G19" s="31">
        <f t="shared" si="0"/>
        <v>0</v>
      </c>
      <c r="H19" s="31"/>
      <c r="I19" s="31"/>
      <c r="J19" s="46"/>
    </row>
    <row r="20" customHeight="1" spans="1:10">
      <c r="A20" s="37"/>
      <c r="B20" s="38"/>
      <c r="C20" s="38"/>
      <c r="D20" s="38"/>
      <c r="E20" s="39"/>
      <c r="F20" s="40"/>
      <c r="G20" s="31">
        <f t="shared" si="0"/>
        <v>0</v>
      </c>
      <c r="H20" s="31"/>
      <c r="I20" s="31"/>
      <c r="J20" s="46"/>
    </row>
    <row r="21" customHeight="1" spans="1:10">
      <c r="A21" s="37"/>
      <c r="B21" s="38"/>
      <c r="C21" s="38"/>
      <c r="D21" s="38"/>
      <c r="E21" s="39"/>
      <c r="F21" s="40"/>
      <c r="G21" s="31">
        <f t="shared" si="0"/>
        <v>0</v>
      </c>
      <c r="H21" s="31"/>
      <c r="I21" s="31"/>
      <c r="J21" s="46"/>
    </row>
    <row r="22" customHeight="1" spans="1:10">
      <c r="A22" s="37"/>
      <c r="B22" s="38"/>
      <c r="C22" s="38"/>
      <c r="D22" s="38"/>
      <c r="E22" s="39"/>
      <c r="F22" s="40"/>
      <c r="G22" s="31">
        <f t="shared" si="0"/>
        <v>0</v>
      </c>
      <c r="H22" s="31"/>
      <c r="I22" s="31"/>
      <c r="J22" s="46"/>
    </row>
    <row r="23" customHeight="1" spans="1:10">
      <c r="A23" s="37"/>
      <c r="B23" s="38"/>
      <c r="C23" s="38"/>
      <c r="D23" s="38"/>
      <c r="E23" s="39"/>
      <c r="F23" s="40"/>
      <c r="G23" s="31">
        <f t="shared" si="0"/>
        <v>0</v>
      </c>
      <c r="H23" s="31"/>
      <c r="I23" s="31"/>
      <c r="J23" s="46"/>
    </row>
    <row r="24" customHeight="1" spans="1:10">
      <c r="A24" s="37"/>
      <c r="B24" s="38"/>
      <c r="C24" s="38"/>
      <c r="D24" s="38"/>
      <c r="E24" s="39"/>
      <c r="F24" s="40"/>
      <c r="G24" s="31">
        <f t="shared" si="0"/>
        <v>0</v>
      </c>
      <c r="H24" s="31"/>
      <c r="I24" s="31"/>
      <c r="J24" s="46"/>
    </row>
    <row r="25" customHeight="1" spans="1:10">
      <c r="A25" s="37"/>
      <c r="B25" s="38"/>
      <c r="C25" s="38"/>
      <c r="D25" s="38"/>
      <c r="E25" s="39"/>
      <c r="F25" s="40"/>
      <c r="G25" s="31">
        <f t="shared" si="0"/>
        <v>0</v>
      </c>
      <c r="H25" s="31"/>
      <c r="I25" s="31"/>
      <c r="J25" s="46"/>
    </row>
    <row r="26" customHeight="1" spans="1:10">
      <c r="A26" s="37"/>
      <c r="B26" s="38"/>
      <c r="C26" s="38"/>
      <c r="D26" s="38"/>
      <c r="E26" s="39"/>
      <c r="F26" s="40"/>
      <c r="G26" s="31">
        <f t="shared" si="0"/>
        <v>0</v>
      </c>
      <c r="H26" s="31"/>
      <c r="I26" s="31"/>
      <c r="J26" s="46"/>
    </row>
    <row r="27" customHeight="1" spans="1:10">
      <c r="A27" s="41"/>
      <c r="B27" s="42"/>
      <c r="C27" s="42"/>
      <c r="D27" s="42"/>
      <c r="E27" s="43"/>
      <c r="F27" s="44"/>
      <c r="G27" s="31">
        <f t="shared" si="0"/>
        <v>0</v>
      </c>
      <c r="H27" s="31"/>
      <c r="I27" s="31"/>
      <c r="J27" s="46"/>
    </row>
    <row r="28" customHeight="1" spans="1:10">
      <c r="A28" s="18"/>
      <c r="B28" s="18"/>
      <c r="C28" s="18"/>
      <c r="D28" s="18"/>
      <c r="E28" s="18"/>
      <c r="F28" s="18"/>
      <c r="G28" s="31">
        <f t="shared" ref="G28:G43" si="1">H28+I28</f>
        <v>0</v>
      </c>
      <c r="H28" s="31"/>
      <c r="I28" s="31"/>
      <c r="J28" s="46"/>
    </row>
    <row r="29" customHeight="1" spans="1:10">
      <c r="A29" s="18"/>
      <c r="B29" s="18"/>
      <c r="C29" s="18"/>
      <c r="D29" s="18"/>
      <c r="E29" s="18"/>
      <c r="F29" s="18"/>
      <c r="G29" s="31">
        <f t="shared" si="1"/>
        <v>0</v>
      </c>
      <c r="H29" s="31"/>
      <c r="I29" s="31"/>
      <c r="J29" s="46"/>
    </row>
    <row r="30" customHeight="1" spans="1:10">
      <c r="A30" s="18"/>
      <c r="B30" s="18"/>
      <c r="C30" s="18"/>
      <c r="D30" s="18"/>
      <c r="E30" s="18"/>
      <c r="F30" s="18"/>
      <c r="G30" s="31">
        <f t="shared" si="1"/>
        <v>0</v>
      </c>
      <c r="H30" s="31"/>
      <c r="I30" s="31"/>
      <c r="J30" s="46"/>
    </row>
    <row r="31" customHeight="1" spans="1:10">
      <c r="A31" s="18"/>
      <c r="B31" s="18"/>
      <c r="C31" s="18"/>
      <c r="D31" s="18"/>
      <c r="E31" s="18"/>
      <c r="F31" s="18"/>
      <c r="G31" s="31">
        <f t="shared" si="1"/>
        <v>0</v>
      </c>
      <c r="H31" s="31"/>
      <c r="I31" s="31"/>
      <c r="J31" s="46"/>
    </row>
    <row r="32" customHeight="1" spans="1:10">
      <c r="A32" s="18"/>
      <c r="B32" s="18"/>
      <c r="C32" s="18"/>
      <c r="D32" s="18"/>
      <c r="E32" s="18"/>
      <c r="F32" s="18"/>
      <c r="G32" s="31">
        <f t="shared" si="1"/>
        <v>0</v>
      </c>
      <c r="H32" s="31"/>
      <c r="I32" s="31"/>
      <c r="J32" s="46"/>
    </row>
    <row r="33" customHeight="1" spans="1:10">
      <c r="A33" s="18"/>
      <c r="B33" s="18"/>
      <c r="C33" s="18"/>
      <c r="D33" s="18"/>
      <c r="E33" s="18"/>
      <c r="F33" s="18"/>
      <c r="G33" s="31">
        <f t="shared" si="1"/>
        <v>0</v>
      </c>
      <c r="H33" s="31"/>
      <c r="I33" s="31"/>
      <c r="J33" s="46"/>
    </row>
    <row r="34" customHeight="1" spans="1:10">
      <c r="A34" s="18"/>
      <c r="B34" s="18"/>
      <c r="C34" s="18"/>
      <c r="D34" s="18"/>
      <c r="E34" s="18"/>
      <c r="F34" s="18"/>
      <c r="G34" s="31">
        <f t="shared" si="1"/>
        <v>0</v>
      </c>
      <c r="H34" s="31"/>
      <c r="I34" s="31"/>
      <c r="J34" s="46"/>
    </row>
    <row r="35" customHeight="1" spans="1:10">
      <c r="A35" s="18"/>
      <c r="B35" s="18"/>
      <c r="C35" s="18"/>
      <c r="D35" s="18"/>
      <c r="E35" s="18"/>
      <c r="F35" s="18"/>
      <c r="G35" s="31">
        <f t="shared" si="1"/>
        <v>0</v>
      </c>
      <c r="H35" s="31"/>
      <c r="I35" s="31"/>
      <c r="J35" s="46"/>
    </row>
    <row r="36" customHeight="1" spans="1:10">
      <c r="A36" s="18"/>
      <c r="B36" s="18"/>
      <c r="C36" s="18"/>
      <c r="D36" s="18"/>
      <c r="E36" s="18"/>
      <c r="F36" s="18"/>
      <c r="G36" s="31">
        <f t="shared" si="1"/>
        <v>0</v>
      </c>
      <c r="H36" s="31"/>
      <c r="I36" s="31"/>
      <c r="J36" s="46"/>
    </row>
    <row r="37" customHeight="1" spans="1:10">
      <c r="A37" s="18"/>
      <c r="B37" s="18"/>
      <c r="C37" s="18"/>
      <c r="D37" s="18"/>
      <c r="E37" s="18"/>
      <c r="F37" s="18"/>
      <c r="G37" s="31">
        <f t="shared" si="1"/>
        <v>0</v>
      </c>
      <c r="H37" s="31"/>
      <c r="I37" s="31"/>
      <c r="J37" s="46"/>
    </row>
    <row r="38" customHeight="1" spans="1:10">
      <c r="A38" s="18"/>
      <c r="B38" s="18"/>
      <c r="C38" s="18"/>
      <c r="D38" s="18"/>
      <c r="E38" s="18"/>
      <c r="F38" s="18"/>
      <c r="G38" s="31">
        <f t="shared" si="1"/>
        <v>0</v>
      </c>
      <c r="H38" s="31"/>
      <c r="I38" s="31"/>
      <c r="J38" s="46"/>
    </row>
    <row r="39" customHeight="1" spans="1:10">
      <c r="A39" s="18"/>
      <c r="B39" s="18"/>
      <c r="C39" s="18"/>
      <c r="D39" s="18"/>
      <c r="E39" s="18"/>
      <c r="F39" s="18"/>
      <c r="G39" s="31">
        <f t="shared" si="1"/>
        <v>0</v>
      </c>
      <c r="H39" s="31"/>
      <c r="I39" s="31"/>
      <c r="J39" s="46"/>
    </row>
    <row r="40" customHeight="1" spans="1:10">
      <c r="A40" s="18"/>
      <c r="B40" s="18"/>
      <c r="C40" s="18"/>
      <c r="D40" s="18"/>
      <c r="E40" s="18"/>
      <c r="F40" s="18"/>
      <c r="G40" s="31">
        <f t="shared" si="1"/>
        <v>0</v>
      </c>
      <c r="H40" s="31"/>
      <c r="I40" s="31"/>
      <c r="J40" s="46"/>
    </row>
    <row r="41" customHeight="1" spans="1:10">
      <c r="A41" s="18"/>
      <c r="B41" s="18"/>
      <c r="C41" s="18"/>
      <c r="D41" s="18"/>
      <c r="E41" s="18"/>
      <c r="F41" s="18"/>
      <c r="G41" s="31">
        <f t="shared" si="1"/>
        <v>0</v>
      </c>
      <c r="H41" s="31"/>
      <c r="I41" s="31"/>
      <c r="J41" s="46"/>
    </row>
    <row r="42" customHeight="1" spans="1:10">
      <c r="A42" s="18"/>
      <c r="B42" s="18"/>
      <c r="C42" s="18"/>
      <c r="D42" s="18"/>
      <c r="E42" s="18"/>
      <c r="F42" s="18"/>
      <c r="G42" s="31">
        <f t="shared" si="1"/>
        <v>0</v>
      </c>
      <c r="H42" s="31"/>
      <c r="I42" s="31"/>
      <c r="J42" s="46"/>
    </row>
    <row r="43" customHeight="1" spans="1:10">
      <c r="A43" s="18"/>
      <c r="B43" s="18"/>
      <c r="C43" s="18"/>
      <c r="D43" s="18"/>
      <c r="E43" s="18"/>
      <c r="F43" s="18"/>
      <c r="G43" s="31">
        <f t="shared" si="1"/>
        <v>0</v>
      </c>
      <c r="H43" s="31"/>
      <c r="I43" s="31"/>
      <c r="J43" s="47"/>
    </row>
  </sheetData>
  <mergeCells count="12">
    <mergeCell ref="A2:J2"/>
    <mergeCell ref="A4:A6"/>
    <mergeCell ref="B5:B6"/>
    <mergeCell ref="C5:C6"/>
    <mergeCell ref="D5:D6"/>
    <mergeCell ref="E4:E6"/>
    <mergeCell ref="F4:F5"/>
    <mergeCell ref="G4:G5"/>
    <mergeCell ref="H4:H5"/>
    <mergeCell ref="I4:I5"/>
    <mergeCell ref="J4:J5"/>
    <mergeCell ref="J6:J43"/>
  </mergeCells>
  <dataValidations count="1">
    <dataValidation type="list" allowBlank="1" showInputMessage="1" showErrorMessage="1" sqref="F12:F26">
      <formula1>"人员经费,公用经费"</formula1>
    </dataValidation>
  </dataValidations>
  <printOptions horizontalCentered="1"/>
  <pageMargins left="0.747916666666667" right="0.747916666666667" top="0.984027777777778" bottom="0.984027777777778" header="0.511805555555556" footer="0.511805555555556"/>
  <pageSetup paperSize="9" scale="71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60"/>
  <sheetViews>
    <sheetView zoomScale="85" zoomScaleNormal="85" topLeftCell="A3" workbookViewId="0">
      <selection activeCell="F12" sqref="F12"/>
    </sheetView>
  </sheetViews>
  <sheetFormatPr defaultColWidth="6.88333333333333" defaultRowHeight="21" customHeight="1"/>
  <cols>
    <col min="1" max="1" width="14.6666666666667" style="1" customWidth="1"/>
    <col min="2" max="4" width="3.88333333333333" style="1" customWidth="1"/>
    <col min="5" max="5" width="20.8833333333333" style="1" customWidth="1"/>
    <col min="6" max="6" width="19.1083333333333" style="5" customWidth="1"/>
    <col min="7" max="8" width="14.8833333333333" style="1" customWidth="1"/>
    <col min="9" max="9" width="11.425" style="1" customWidth="1"/>
    <col min="10" max="10" width="14.25" style="1" customWidth="1"/>
    <col min="11" max="17" width="11.425" style="1" customWidth="1"/>
    <col min="18" max="242" width="6.88333333333333" style="1" customWidth="1"/>
    <col min="243" max="16384" width="6.88333333333333" style="1"/>
  </cols>
  <sheetData>
    <row r="1" s="1" customFormat="1" customHeight="1" spans="1:6">
      <c r="A1" s="1" t="s">
        <v>17</v>
      </c>
      <c r="F1" s="5"/>
    </row>
    <row r="2" s="2" customFormat="1" ht="30.75" customHeight="1" spans="1:242">
      <c r="A2" s="6" t="s">
        <v>315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</row>
    <row r="3" s="3" customFormat="1" customHeight="1" spans="1:17">
      <c r="A3" s="3" t="s">
        <v>21</v>
      </c>
      <c r="F3" s="7"/>
      <c r="Q3" s="3" t="s">
        <v>22</v>
      </c>
    </row>
    <row r="4" s="2" customFormat="1" customHeight="1" spans="1:242">
      <c r="A4" s="8" t="s">
        <v>77</v>
      </c>
      <c r="B4" s="9" t="s">
        <v>78</v>
      </c>
      <c r="C4" s="9"/>
      <c r="D4" s="9"/>
      <c r="E4" s="8" t="s">
        <v>79</v>
      </c>
      <c r="F4" s="8" t="s">
        <v>80</v>
      </c>
      <c r="G4" s="10" t="s">
        <v>81</v>
      </c>
      <c r="H4" s="10" t="s">
        <v>316</v>
      </c>
      <c r="I4" s="10"/>
      <c r="J4" s="10"/>
      <c r="K4" s="10" t="s">
        <v>317</v>
      </c>
      <c r="L4" s="10"/>
      <c r="M4" s="10"/>
      <c r="N4" s="19" t="s">
        <v>318</v>
      </c>
      <c r="O4" s="20"/>
      <c r="P4" s="21"/>
      <c r="Q4" s="10" t="s">
        <v>219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</row>
    <row r="5" s="2" customFormat="1" ht="42.75" customHeight="1" spans="1:242">
      <c r="A5" s="8"/>
      <c r="B5" s="11" t="s">
        <v>90</v>
      </c>
      <c r="C5" s="11" t="s">
        <v>91</v>
      </c>
      <c r="D5" s="11" t="s">
        <v>92</v>
      </c>
      <c r="E5" s="8"/>
      <c r="F5" s="8"/>
      <c r="G5" s="10"/>
      <c r="H5" s="10" t="s">
        <v>81</v>
      </c>
      <c r="I5" s="10" t="s">
        <v>101</v>
      </c>
      <c r="J5" s="10" t="s">
        <v>128</v>
      </c>
      <c r="K5" s="10" t="s">
        <v>81</v>
      </c>
      <c r="L5" s="10" t="s">
        <v>101</v>
      </c>
      <c r="M5" s="10" t="s">
        <v>128</v>
      </c>
      <c r="N5" s="10" t="s">
        <v>81</v>
      </c>
      <c r="O5" s="10" t="s">
        <v>101</v>
      </c>
      <c r="P5" s="10" t="s">
        <v>128</v>
      </c>
      <c r="Q5" s="10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</row>
    <row r="6" s="2" customFormat="1" customHeight="1" spans="1:242">
      <c r="A6" s="8"/>
      <c r="B6" s="11"/>
      <c r="C6" s="11"/>
      <c r="D6" s="11"/>
      <c r="E6" s="8"/>
      <c r="F6" s="12" t="s">
        <v>81</v>
      </c>
      <c r="G6" s="13">
        <f>H6+K6+N6</f>
        <v>3691060.91</v>
      </c>
      <c r="H6" s="13">
        <f>I6+J6</f>
        <v>3690254.03</v>
      </c>
      <c r="I6" s="13">
        <f>SUM(I7:I39)</f>
        <v>150497.74</v>
      </c>
      <c r="J6" s="13">
        <f>SUM(J7:J39)</f>
        <v>3539756.29</v>
      </c>
      <c r="K6" s="13">
        <f>L6+M6</f>
        <v>0</v>
      </c>
      <c r="L6" s="13">
        <f t="shared" ref="L6:P6" si="0">SUM(L7:L39)</f>
        <v>0</v>
      </c>
      <c r="M6" s="13">
        <f t="shared" si="0"/>
        <v>0</v>
      </c>
      <c r="N6" s="13">
        <f>O6+P6</f>
        <v>806.88</v>
      </c>
      <c r="O6" s="13">
        <f>SUM(O7:O39)</f>
        <v>0</v>
      </c>
      <c r="P6" s="13">
        <f t="shared" si="0"/>
        <v>806.88</v>
      </c>
      <c r="Q6" s="25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</row>
    <row r="7" s="2" customFormat="1" ht="25.5" customHeight="1" spans="1:242">
      <c r="A7" s="14" t="s">
        <v>102</v>
      </c>
      <c r="B7" s="15" t="s">
        <v>103</v>
      </c>
      <c r="C7" s="15" t="s">
        <v>105</v>
      </c>
      <c r="D7" s="15" t="s">
        <v>134</v>
      </c>
      <c r="E7" s="14" t="s">
        <v>135</v>
      </c>
      <c r="F7" s="14" t="s">
        <v>151</v>
      </c>
      <c r="G7" s="13">
        <f t="shared" ref="G7:G47" si="1">H7+K7+N7</f>
        <v>5506</v>
      </c>
      <c r="H7" s="13">
        <f t="shared" ref="H7:H37" si="2">I7+J7</f>
        <v>5506</v>
      </c>
      <c r="I7" s="22"/>
      <c r="J7" s="22">
        <v>5506</v>
      </c>
      <c r="K7" s="13">
        <f t="shared" ref="K7:K37" si="3">L7+M7</f>
        <v>0</v>
      </c>
      <c r="L7" s="13"/>
      <c r="M7" s="23"/>
      <c r="N7" s="13">
        <f t="shared" ref="N7:N47" si="4">O7+P7</f>
        <v>0</v>
      </c>
      <c r="O7" s="13"/>
      <c r="P7" s="13"/>
      <c r="Q7" s="25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</row>
    <row r="8" s="2" customFormat="1" ht="25.5" customHeight="1" spans="1:242">
      <c r="A8" s="14" t="s">
        <v>102</v>
      </c>
      <c r="B8" s="15" t="s">
        <v>103</v>
      </c>
      <c r="C8" s="15" t="s">
        <v>105</v>
      </c>
      <c r="D8" s="15" t="s">
        <v>134</v>
      </c>
      <c r="E8" s="14" t="s">
        <v>135</v>
      </c>
      <c r="F8" s="14" t="s">
        <v>152</v>
      </c>
      <c r="G8" s="13">
        <f t="shared" si="1"/>
        <v>19640</v>
      </c>
      <c r="H8" s="13">
        <f t="shared" si="2"/>
        <v>19640</v>
      </c>
      <c r="I8" s="22"/>
      <c r="J8" s="22">
        <v>19640</v>
      </c>
      <c r="K8" s="13">
        <f t="shared" si="3"/>
        <v>0</v>
      </c>
      <c r="L8" s="13"/>
      <c r="M8" s="23"/>
      <c r="N8" s="13">
        <f t="shared" si="4"/>
        <v>0</v>
      </c>
      <c r="O8" s="13"/>
      <c r="P8" s="13"/>
      <c r="Q8" s="25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</row>
    <row r="9" s="2" customFormat="1" ht="25.5" customHeight="1" spans="1:242">
      <c r="A9" s="14" t="s">
        <v>102</v>
      </c>
      <c r="B9" s="15" t="s">
        <v>103</v>
      </c>
      <c r="C9" s="15" t="s">
        <v>104</v>
      </c>
      <c r="D9" s="15" t="s">
        <v>105</v>
      </c>
      <c r="E9" s="14" t="s">
        <v>106</v>
      </c>
      <c r="F9" s="14" t="s">
        <v>127</v>
      </c>
      <c r="G9" s="13">
        <f t="shared" si="1"/>
        <v>150497.74</v>
      </c>
      <c r="H9" s="13">
        <f t="shared" si="2"/>
        <v>150497.74</v>
      </c>
      <c r="I9" s="22">
        <v>150497.74</v>
      </c>
      <c r="J9" s="22"/>
      <c r="K9" s="13">
        <f t="shared" si="3"/>
        <v>0</v>
      </c>
      <c r="L9" s="13"/>
      <c r="M9" s="13"/>
      <c r="N9" s="13">
        <f t="shared" si="4"/>
        <v>0</v>
      </c>
      <c r="O9" s="13"/>
      <c r="P9" s="13"/>
      <c r="Q9" s="25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</row>
    <row r="10" s="2" customFormat="1" ht="25.5" customHeight="1" spans="1:242">
      <c r="A10" s="14" t="s">
        <v>102</v>
      </c>
      <c r="B10" s="15" t="s">
        <v>103</v>
      </c>
      <c r="C10" s="15" t="s">
        <v>104</v>
      </c>
      <c r="D10" s="15" t="s">
        <v>134</v>
      </c>
      <c r="E10" s="14" t="s">
        <v>140</v>
      </c>
      <c r="F10" s="14" t="s">
        <v>141</v>
      </c>
      <c r="G10" s="13">
        <f t="shared" si="1"/>
        <v>137285</v>
      </c>
      <c r="H10" s="13">
        <f t="shared" si="2"/>
        <v>137285</v>
      </c>
      <c r="I10" s="22"/>
      <c r="J10" s="22">
        <v>137285</v>
      </c>
      <c r="K10" s="13">
        <f t="shared" si="3"/>
        <v>0</v>
      </c>
      <c r="L10" s="13"/>
      <c r="M10" s="13"/>
      <c r="N10" s="13">
        <f t="shared" si="4"/>
        <v>0</v>
      </c>
      <c r="O10" s="13"/>
      <c r="P10" s="13"/>
      <c r="Q10" s="25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</row>
    <row r="11" s="2" customFormat="1" ht="25.5" customHeight="1" spans="1:242">
      <c r="A11" s="14" t="s">
        <v>102</v>
      </c>
      <c r="B11" s="15" t="s">
        <v>103</v>
      </c>
      <c r="C11" s="15" t="s">
        <v>120</v>
      </c>
      <c r="D11" s="15" t="s">
        <v>130</v>
      </c>
      <c r="E11" s="14" t="s">
        <v>153</v>
      </c>
      <c r="F11" s="14" t="s">
        <v>154</v>
      </c>
      <c r="G11" s="13">
        <f t="shared" si="1"/>
        <v>50185</v>
      </c>
      <c r="H11" s="13">
        <f t="shared" si="2"/>
        <v>50185</v>
      </c>
      <c r="I11" s="22"/>
      <c r="J11" s="22">
        <v>50185</v>
      </c>
      <c r="K11" s="13">
        <f t="shared" si="3"/>
        <v>0</v>
      </c>
      <c r="L11" s="13"/>
      <c r="M11" s="13"/>
      <c r="N11" s="13">
        <f t="shared" si="4"/>
        <v>0</v>
      </c>
      <c r="O11" s="13"/>
      <c r="P11" s="13"/>
      <c r="Q11" s="25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</row>
    <row r="12" s="2" customFormat="1" ht="25.5" customHeight="1" spans="1:242">
      <c r="A12" s="14" t="s">
        <v>102</v>
      </c>
      <c r="B12" s="15" t="s">
        <v>103</v>
      </c>
      <c r="C12" s="15" t="s">
        <v>124</v>
      </c>
      <c r="D12" s="15" t="s">
        <v>122</v>
      </c>
      <c r="E12" s="14" t="s">
        <v>155</v>
      </c>
      <c r="F12" s="14" t="s">
        <v>156</v>
      </c>
      <c r="G12" s="13">
        <f t="shared" si="1"/>
        <v>38300</v>
      </c>
      <c r="H12" s="13">
        <f t="shared" si="2"/>
        <v>38300</v>
      </c>
      <c r="I12" s="22"/>
      <c r="J12" s="22">
        <v>38300</v>
      </c>
      <c r="K12" s="13">
        <f t="shared" si="3"/>
        <v>0</v>
      </c>
      <c r="L12" s="13"/>
      <c r="M12" s="13"/>
      <c r="N12" s="13">
        <f t="shared" si="4"/>
        <v>0</v>
      </c>
      <c r="O12" s="13"/>
      <c r="P12" s="13"/>
      <c r="Q12" s="25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</row>
    <row r="13" s="2" customFormat="1" ht="25.5" customHeight="1" spans="1:242">
      <c r="A13" s="14" t="s">
        <v>102</v>
      </c>
      <c r="B13" s="15" t="s">
        <v>103</v>
      </c>
      <c r="C13" s="15" t="s">
        <v>124</v>
      </c>
      <c r="D13" s="15" t="s">
        <v>122</v>
      </c>
      <c r="E13" s="14" t="s">
        <v>155</v>
      </c>
      <c r="F13" s="14" t="s">
        <v>157</v>
      </c>
      <c r="G13" s="13">
        <f t="shared" si="1"/>
        <v>10000</v>
      </c>
      <c r="H13" s="13">
        <f t="shared" si="2"/>
        <v>10000</v>
      </c>
      <c r="I13" s="22"/>
      <c r="J13" s="22">
        <v>10000</v>
      </c>
      <c r="K13" s="13">
        <f t="shared" si="3"/>
        <v>0</v>
      </c>
      <c r="L13" s="13"/>
      <c r="M13" s="13"/>
      <c r="N13" s="13">
        <f t="shared" si="4"/>
        <v>0</v>
      </c>
      <c r="O13" s="13"/>
      <c r="P13" s="13"/>
      <c r="Q13" s="25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</row>
    <row r="14" s="2" customFormat="1" ht="25.5" customHeight="1" spans="1:242">
      <c r="A14" s="14" t="s">
        <v>102</v>
      </c>
      <c r="B14" s="15" t="s">
        <v>103</v>
      </c>
      <c r="C14" s="15" t="s">
        <v>137</v>
      </c>
      <c r="D14" s="15" t="s">
        <v>122</v>
      </c>
      <c r="E14" s="14" t="s">
        <v>138</v>
      </c>
      <c r="F14" s="14" t="s">
        <v>150</v>
      </c>
      <c r="G14" s="13">
        <f t="shared" si="1"/>
        <v>20000</v>
      </c>
      <c r="H14" s="13">
        <f t="shared" si="2"/>
        <v>20000</v>
      </c>
      <c r="I14" s="22"/>
      <c r="J14" s="22">
        <v>20000</v>
      </c>
      <c r="K14" s="13">
        <f t="shared" si="3"/>
        <v>0</v>
      </c>
      <c r="L14" s="13"/>
      <c r="M14" s="13"/>
      <c r="N14" s="13">
        <f t="shared" si="4"/>
        <v>0</v>
      </c>
      <c r="O14" s="13"/>
      <c r="P14" s="13"/>
      <c r="Q14" s="25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</row>
    <row r="15" s="2" customFormat="1" ht="25.5" customHeight="1" spans="1:242">
      <c r="A15" s="14" t="s">
        <v>102</v>
      </c>
      <c r="B15" s="15" t="s">
        <v>103</v>
      </c>
      <c r="C15" s="15" t="s">
        <v>137</v>
      </c>
      <c r="D15" s="15" t="s">
        <v>122</v>
      </c>
      <c r="E15" s="14" t="s">
        <v>138</v>
      </c>
      <c r="F15" s="14" t="s">
        <v>158</v>
      </c>
      <c r="G15" s="13">
        <f t="shared" si="1"/>
        <v>17260</v>
      </c>
      <c r="H15" s="13">
        <f t="shared" si="2"/>
        <v>17260</v>
      </c>
      <c r="I15" s="22"/>
      <c r="J15" s="22">
        <v>17260</v>
      </c>
      <c r="K15" s="13">
        <f t="shared" si="3"/>
        <v>0</v>
      </c>
      <c r="L15" s="13"/>
      <c r="M15" s="13"/>
      <c r="N15" s="13">
        <f t="shared" si="4"/>
        <v>0</v>
      </c>
      <c r="O15" s="13"/>
      <c r="P15" s="13"/>
      <c r="Q15" s="25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</row>
    <row r="16" s="2" customFormat="1" ht="25.5" customHeight="1" spans="1:242">
      <c r="A16" s="14" t="s">
        <v>102</v>
      </c>
      <c r="B16" s="15" t="s">
        <v>103</v>
      </c>
      <c r="C16" s="15" t="s">
        <v>159</v>
      </c>
      <c r="D16" s="15" t="s">
        <v>109</v>
      </c>
      <c r="E16" s="14" t="s">
        <v>160</v>
      </c>
      <c r="F16" s="14" t="s">
        <v>161</v>
      </c>
      <c r="G16" s="13">
        <f t="shared" si="1"/>
        <v>24000</v>
      </c>
      <c r="H16" s="13">
        <f t="shared" si="2"/>
        <v>24000</v>
      </c>
      <c r="I16" s="22"/>
      <c r="J16" s="22">
        <v>24000</v>
      </c>
      <c r="K16" s="13">
        <f t="shared" si="3"/>
        <v>0</v>
      </c>
      <c r="L16" s="13"/>
      <c r="M16" s="13"/>
      <c r="N16" s="13">
        <f t="shared" si="4"/>
        <v>0</v>
      </c>
      <c r="O16" s="13"/>
      <c r="P16" s="13"/>
      <c r="Q16" s="25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</row>
    <row r="17" s="2" customFormat="1" ht="25.5" customHeight="1" spans="1:242">
      <c r="A17" s="14" t="s">
        <v>102</v>
      </c>
      <c r="B17" s="15" t="s">
        <v>103</v>
      </c>
      <c r="C17" s="15" t="s">
        <v>159</v>
      </c>
      <c r="D17" s="15" t="s">
        <v>109</v>
      </c>
      <c r="E17" s="14" t="s">
        <v>160</v>
      </c>
      <c r="F17" s="14" t="s">
        <v>162</v>
      </c>
      <c r="G17" s="13">
        <f t="shared" si="1"/>
        <v>6000</v>
      </c>
      <c r="H17" s="13">
        <f t="shared" si="2"/>
        <v>6000</v>
      </c>
      <c r="I17" s="22"/>
      <c r="J17" s="22">
        <v>6000</v>
      </c>
      <c r="K17" s="13">
        <f t="shared" si="3"/>
        <v>0</v>
      </c>
      <c r="L17" s="13"/>
      <c r="M17" s="13"/>
      <c r="N17" s="13">
        <f t="shared" si="4"/>
        <v>0</v>
      </c>
      <c r="O17" s="13"/>
      <c r="P17" s="13"/>
      <c r="Q17" s="25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</row>
    <row r="18" s="2" customFormat="1" ht="25.5" customHeight="1" spans="1:242">
      <c r="A18" s="14" t="s">
        <v>102</v>
      </c>
      <c r="B18" s="15" t="s">
        <v>103</v>
      </c>
      <c r="C18" s="15" t="s">
        <v>159</v>
      </c>
      <c r="D18" s="15" t="s">
        <v>122</v>
      </c>
      <c r="E18" s="14" t="s">
        <v>163</v>
      </c>
      <c r="F18" s="14" t="s">
        <v>164</v>
      </c>
      <c r="G18" s="13">
        <f t="shared" si="1"/>
        <v>180000</v>
      </c>
      <c r="H18" s="13">
        <f t="shared" si="2"/>
        <v>180000</v>
      </c>
      <c r="I18" s="22"/>
      <c r="J18" s="22">
        <v>180000</v>
      </c>
      <c r="K18" s="13">
        <f t="shared" si="3"/>
        <v>0</v>
      </c>
      <c r="L18" s="13"/>
      <c r="M18" s="13"/>
      <c r="N18" s="13">
        <f t="shared" si="4"/>
        <v>0</v>
      </c>
      <c r="O18" s="13"/>
      <c r="P18" s="13"/>
      <c r="Q18" s="25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</row>
    <row r="19" s="2" customFormat="1" ht="25.5" customHeight="1" spans="1:242">
      <c r="A19" s="14" t="s">
        <v>102</v>
      </c>
      <c r="B19" s="15" t="s">
        <v>165</v>
      </c>
      <c r="C19" s="15" t="s">
        <v>105</v>
      </c>
      <c r="D19" s="15" t="s">
        <v>166</v>
      </c>
      <c r="E19" s="14" t="s">
        <v>167</v>
      </c>
      <c r="F19" s="14" t="s">
        <v>168</v>
      </c>
      <c r="G19" s="13">
        <f t="shared" si="1"/>
        <v>40000</v>
      </c>
      <c r="H19" s="13">
        <f t="shared" si="2"/>
        <v>40000</v>
      </c>
      <c r="I19" s="22"/>
      <c r="J19" s="22">
        <v>40000</v>
      </c>
      <c r="K19" s="13">
        <f t="shared" si="3"/>
        <v>0</v>
      </c>
      <c r="L19" s="13"/>
      <c r="M19" s="13"/>
      <c r="N19" s="13">
        <f t="shared" si="4"/>
        <v>0</v>
      </c>
      <c r="O19" s="13"/>
      <c r="P19" s="13"/>
      <c r="Q19" s="25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</row>
    <row r="20" s="2" customFormat="1" ht="25.5" customHeight="1" spans="1:242">
      <c r="A20" s="14" t="s">
        <v>102</v>
      </c>
      <c r="B20" s="15" t="s">
        <v>165</v>
      </c>
      <c r="C20" s="15" t="s">
        <v>105</v>
      </c>
      <c r="D20" s="15" t="s">
        <v>122</v>
      </c>
      <c r="E20" s="14" t="s">
        <v>169</v>
      </c>
      <c r="F20" s="14" t="s">
        <v>170</v>
      </c>
      <c r="G20" s="13">
        <f t="shared" si="1"/>
        <v>160000</v>
      </c>
      <c r="H20" s="13">
        <f t="shared" si="2"/>
        <v>160000</v>
      </c>
      <c r="I20" s="22"/>
      <c r="J20" s="22">
        <v>160000</v>
      </c>
      <c r="K20" s="13">
        <f t="shared" si="3"/>
        <v>0</v>
      </c>
      <c r="L20" s="13"/>
      <c r="M20" s="13"/>
      <c r="N20" s="13">
        <f t="shared" si="4"/>
        <v>0</v>
      </c>
      <c r="O20" s="13"/>
      <c r="P20" s="13"/>
      <c r="Q20" s="25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</row>
    <row r="21" s="2" customFormat="1" ht="25.5" customHeight="1" spans="1:242">
      <c r="A21" s="14" t="s">
        <v>102</v>
      </c>
      <c r="B21" s="15" t="s">
        <v>165</v>
      </c>
      <c r="C21" s="15" t="s">
        <v>122</v>
      </c>
      <c r="D21" s="15" t="s">
        <v>109</v>
      </c>
      <c r="E21" s="14" t="s">
        <v>171</v>
      </c>
      <c r="F21" s="14" t="s">
        <v>172</v>
      </c>
      <c r="G21" s="13">
        <f t="shared" si="1"/>
        <v>20000</v>
      </c>
      <c r="H21" s="13">
        <f t="shared" si="2"/>
        <v>20000</v>
      </c>
      <c r="I21" s="22"/>
      <c r="J21" s="22">
        <v>20000</v>
      </c>
      <c r="K21" s="13">
        <f t="shared" si="3"/>
        <v>0</v>
      </c>
      <c r="L21" s="13"/>
      <c r="M21" s="13"/>
      <c r="N21" s="13">
        <f t="shared" si="4"/>
        <v>0</v>
      </c>
      <c r="O21" s="13"/>
      <c r="P21" s="13"/>
      <c r="Q21" s="25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</row>
    <row r="22" s="2" customFormat="1" ht="25.5" customHeight="1" spans="1:242">
      <c r="A22" s="14" t="s">
        <v>102</v>
      </c>
      <c r="B22" s="15" t="s">
        <v>165</v>
      </c>
      <c r="C22" s="15" t="s">
        <v>122</v>
      </c>
      <c r="D22" s="15" t="s">
        <v>122</v>
      </c>
      <c r="E22" s="14" t="s">
        <v>173</v>
      </c>
      <c r="F22" s="14" t="s">
        <v>174</v>
      </c>
      <c r="G22" s="13">
        <f t="shared" si="1"/>
        <v>20000</v>
      </c>
      <c r="H22" s="13">
        <f t="shared" si="2"/>
        <v>20000</v>
      </c>
      <c r="I22" s="22"/>
      <c r="J22" s="22">
        <v>20000</v>
      </c>
      <c r="K22" s="13">
        <f t="shared" si="3"/>
        <v>0</v>
      </c>
      <c r="L22" s="13"/>
      <c r="M22" s="13"/>
      <c r="N22" s="13">
        <f t="shared" si="4"/>
        <v>0</v>
      </c>
      <c r="O22" s="13"/>
      <c r="P22" s="13"/>
      <c r="Q22" s="25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</row>
    <row r="23" s="2" customFormat="1" ht="25.5" customHeight="1" spans="1:242">
      <c r="A23" s="14" t="s">
        <v>102</v>
      </c>
      <c r="B23" s="15" t="s">
        <v>165</v>
      </c>
      <c r="C23" s="15" t="s">
        <v>122</v>
      </c>
      <c r="D23" s="15" t="s">
        <v>122</v>
      </c>
      <c r="E23" s="14" t="s">
        <v>173</v>
      </c>
      <c r="F23" s="14" t="s">
        <v>175</v>
      </c>
      <c r="G23" s="13">
        <f t="shared" si="1"/>
        <v>40000</v>
      </c>
      <c r="H23" s="13">
        <f t="shared" si="2"/>
        <v>40000</v>
      </c>
      <c r="I23" s="22"/>
      <c r="J23" s="22">
        <v>40000</v>
      </c>
      <c r="K23" s="13">
        <f t="shared" si="3"/>
        <v>0</v>
      </c>
      <c r="L23" s="13"/>
      <c r="M23" s="13"/>
      <c r="N23" s="13">
        <f t="shared" si="4"/>
        <v>0</v>
      </c>
      <c r="O23" s="13"/>
      <c r="P23" s="13"/>
      <c r="Q23" s="25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</row>
    <row r="24" s="2" customFormat="1" ht="25.5" customHeight="1" spans="1:242">
      <c r="A24" s="14" t="s">
        <v>102</v>
      </c>
      <c r="B24" s="15" t="s">
        <v>115</v>
      </c>
      <c r="C24" s="15" t="s">
        <v>109</v>
      </c>
      <c r="D24" s="15" t="s">
        <v>134</v>
      </c>
      <c r="E24" s="14" t="s">
        <v>176</v>
      </c>
      <c r="F24" s="14" t="s">
        <v>177</v>
      </c>
      <c r="G24" s="13">
        <f t="shared" si="1"/>
        <v>50000</v>
      </c>
      <c r="H24" s="13">
        <f t="shared" si="2"/>
        <v>50000</v>
      </c>
      <c r="I24" s="22"/>
      <c r="J24" s="22">
        <v>50000</v>
      </c>
      <c r="K24" s="13">
        <f t="shared" si="3"/>
        <v>0</v>
      </c>
      <c r="L24" s="13"/>
      <c r="M24" s="13"/>
      <c r="N24" s="13">
        <f t="shared" si="4"/>
        <v>0</v>
      </c>
      <c r="O24" s="13"/>
      <c r="P24" s="13"/>
      <c r="Q24" s="25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</row>
    <row r="25" s="2" customFormat="1" ht="25.5" customHeight="1" spans="1:242">
      <c r="A25" s="14" t="s">
        <v>102</v>
      </c>
      <c r="B25" s="15" t="s">
        <v>111</v>
      </c>
      <c r="C25" s="15" t="s">
        <v>143</v>
      </c>
      <c r="D25" s="15" t="s">
        <v>134</v>
      </c>
      <c r="E25" s="14" t="s">
        <v>178</v>
      </c>
      <c r="F25" s="14" t="s">
        <v>179</v>
      </c>
      <c r="G25" s="13">
        <f t="shared" si="1"/>
        <v>1768</v>
      </c>
      <c r="H25" s="13">
        <f t="shared" si="2"/>
        <v>1768</v>
      </c>
      <c r="I25" s="22"/>
      <c r="J25" s="22">
        <v>1768</v>
      </c>
      <c r="K25" s="13">
        <f t="shared" si="3"/>
        <v>0</v>
      </c>
      <c r="L25" s="13"/>
      <c r="M25" s="13"/>
      <c r="N25" s="13">
        <f t="shared" si="4"/>
        <v>0</v>
      </c>
      <c r="O25" s="13"/>
      <c r="P25" s="13"/>
      <c r="Q25" s="25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</row>
    <row r="26" s="2" customFormat="1" ht="25.5" customHeight="1" spans="1:242">
      <c r="A26" s="14" t="s">
        <v>102</v>
      </c>
      <c r="B26" s="15" t="s">
        <v>111</v>
      </c>
      <c r="C26" s="15" t="s">
        <v>143</v>
      </c>
      <c r="D26" s="15" t="s">
        <v>180</v>
      </c>
      <c r="E26" s="14" t="s">
        <v>181</v>
      </c>
      <c r="F26" s="14" t="s">
        <v>182</v>
      </c>
      <c r="G26" s="13">
        <f t="shared" si="1"/>
        <v>482</v>
      </c>
      <c r="H26" s="13">
        <f t="shared" si="2"/>
        <v>482</v>
      </c>
      <c r="I26" s="22"/>
      <c r="J26" s="22">
        <v>482</v>
      </c>
      <c r="K26" s="13">
        <f t="shared" si="3"/>
        <v>0</v>
      </c>
      <c r="L26" s="13"/>
      <c r="M26" s="13"/>
      <c r="N26" s="13">
        <f t="shared" si="4"/>
        <v>0</v>
      </c>
      <c r="O26" s="13"/>
      <c r="P26" s="13"/>
      <c r="Q26" s="25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</row>
    <row r="27" s="4" customFormat="1" ht="25.5" customHeight="1" spans="1:17">
      <c r="A27" s="14" t="s">
        <v>102</v>
      </c>
      <c r="B27" s="15" t="s">
        <v>111</v>
      </c>
      <c r="C27" s="15" t="s">
        <v>130</v>
      </c>
      <c r="D27" s="15" t="s">
        <v>183</v>
      </c>
      <c r="E27" s="14" t="s">
        <v>184</v>
      </c>
      <c r="F27" s="14" t="s">
        <v>185</v>
      </c>
      <c r="G27" s="13">
        <f t="shared" si="1"/>
        <v>31200</v>
      </c>
      <c r="H27" s="13">
        <f t="shared" si="2"/>
        <v>31200</v>
      </c>
      <c r="I27" s="22"/>
      <c r="J27" s="22">
        <v>31200</v>
      </c>
      <c r="K27" s="13">
        <f t="shared" si="3"/>
        <v>0</v>
      </c>
      <c r="L27" s="13"/>
      <c r="M27" s="13"/>
      <c r="N27" s="13">
        <f t="shared" si="4"/>
        <v>0</v>
      </c>
      <c r="O27" s="13"/>
      <c r="P27" s="13"/>
      <c r="Q27" s="25"/>
    </row>
    <row r="28" s="2" customFormat="1" customHeight="1" spans="1:242">
      <c r="A28" s="14" t="s">
        <v>102</v>
      </c>
      <c r="B28" s="15" t="s">
        <v>146</v>
      </c>
      <c r="C28" s="15" t="s">
        <v>143</v>
      </c>
      <c r="D28" s="15" t="s">
        <v>109</v>
      </c>
      <c r="E28" s="14" t="s">
        <v>147</v>
      </c>
      <c r="F28" s="14" t="s">
        <v>186</v>
      </c>
      <c r="G28" s="13">
        <f t="shared" si="1"/>
        <v>100000</v>
      </c>
      <c r="H28" s="13">
        <f t="shared" si="2"/>
        <v>100000</v>
      </c>
      <c r="I28" s="22"/>
      <c r="J28" s="22">
        <v>100000</v>
      </c>
      <c r="K28" s="13">
        <f t="shared" si="3"/>
        <v>0</v>
      </c>
      <c r="L28" s="13"/>
      <c r="M28" s="13"/>
      <c r="N28" s="13">
        <f t="shared" si="4"/>
        <v>0</v>
      </c>
      <c r="O28" s="13"/>
      <c r="P28" s="13"/>
      <c r="Q28" s="25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</row>
    <row r="29" s="2" customFormat="1" customHeight="1" spans="1:242">
      <c r="A29" s="14" t="s">
        <v>102</v>
      </c>
      <c r="B29" s="15" t="s">
        <v>129</v>
      </c>
      <c r="C29" s="15" t="s">
        <v>105</v>
      </c>
      <c r="D29" s="15" t="s">
        <v>187</v>
      </c>
      <c r="E29" s="14" t="s">
        <v>188</v>
      </c>
      <c r="F29" s="14" t="s">
        <v>189</v>
      </c>
      <c r="G29" s="13">
        <f t="shared" si="1"/>
        <v>70000</v>
      </c>
      <c r="H29" s="13">
        <f t="shared" si="2"/>
        <v>70000</v>
      </c>
      <c r="I29" s="22"/>
      <c r="J29" s="22">
        <v>70000</v>
      </c>
      <c r="K29" s="13">
        <f t="shared" si="3"/>
        <v>0</v>
      </c>
      <c r="L29" s="13"/>
      <c r="M29" s="13"/>
      <c r="N29" s="13">
        <f t="shared" si="4"/>
        <v>0</v>
      </c>
      <c r="O29" s="13"/>
      <c r="P29" s="13"/>
      <c r="Q29" s="25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</row>
    <row r="30" s="2" customFormat="1" customHeight="1" spans="1:242">
      <c r="A30" s="14" t="s">
        <v>102</v>
      </c>
      <c r="B30" s="15" t="s">
        <v>129</v>
      </c>
      <c r="C30" s="15" t="s">
        <v>105</v>
      </c>
      <c r="D30" s="15" t="s">
        <v>122</v>
      </c>
      <c r="E30" s="14" t="s">
        <v>190</v>
      </c>
      <c r="F30" s="14" t="s">
        <v>191</v>
      </c>
      <c r="G30" s="13">
        <f t="shared" si="1"/>
        <v>119222.13</v>
      </c>
      <c r="H30" s="13">
        <f t="shared" si="2"/>
        <v>119222.13</v>
      </c>
      <c r="I30" s="22"/>
      <c r="J30" s="22">
        <v>119222.13</v>
      </c>
      <c r="K30" s="13">
        <f t="shared" si="3"/>
        <v>0</v>
      </c>
      <c r="L30" s="13"/>
      <c r="M30" s="13"/>
      <c r="N30" s="13">
        <f t="shared" si="4"/>
        <v>0</v>
      </c>
      <c r="O30" s="13"/>
      <c r="P30" s="13"/>
      <c r="Q30" s="25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</row>
    <row r="31" s="2" customFormat="1" customHeight="1" spans="1:242">
      <c r="A31" s="14" t="s">
        <v>102</v>
      </c>
      <c r="B31" s="15" t="s">
        <v>129</v>
      </c>
      <c r="C31" s="15" t="s">
        <v>109</v>
      </c>
      <c r="D31" s="15" t="s">
        <v>130</v>
      </c>
      <c r="E31" s="14" t="s">
        <v>192</v>
      </c>
      <c r="F31" s="14" t="s">
        <v>193</v>
      </c>
      <c r="G31" s="13">
        <f t="shared" si="1"/>
        <v>85982</v>
      </c>
      <c r="H31" s="13">
        <f t="shared" si="2"/>
        <v>85982</v>
      </c>
      <c r="I31" s="22"/>
      <c r="J31" s="22">
        <v>85982</v>
      </c>
      <c r="K31" s="13">
        <f t="shared" si="3"/>
        <v>0</v>
      </c>
      <c r="L31" s="13"/>
      <c r="M31" s="13"/>
      <c r="N31" s="13">
        <f t="shared" si="4"/>
        <v>0</v>
      </c>
      <c r="O31" s="13"/>
      <c r="P31" s="13"/>
      <c r="Q31" s="25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</row>
    <row r="32" s="2" customFormat="1" customHeight="1" spans="1:242">
      <c r="A32" s="14" t="s">
        <v>102</v>
      </c>
      <c r="B32" s="15" t="s">
        <v>129</v>
      </c>
      <c r="C32" s="15" t="s">
        <v>104</v>
      </c>
      <c r="D32" s="15" t="s">
        <v>122</v>
      </c>
      <c r="E32" s="14" t="s">
        <v>194</v>
      </c>
      <c r="F32" s="14" t="s">
        <v>195</v>
      </c>
      <c r="G32" s="13">
        <f t="shared" si="1"/>
        <v>150000</v>
      </c>
      <c r="H32" s="13">
        <f t="shared" si="2"/>
        <v>150000</v>
      </c>
      <c r="I32" s="22"/>
      <c r="J32" s="22">
        <v>150000</v>
      </c>
      <c r="K32" s="13">
        <f t="shared" si="3"/>
        <v>0</v>
      </c>
      <c r="L32" s="13"/>
      <c r="M32" s="13"/>
      <c r="N32" s="13">
        <f t="shared" si="4"/>
        <v>0</v>
      </c>
      <c r="O32" s="13"/>
      <c r="P32" s="13"/>
      <c r="Q32" s="25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</row>
    <row r="33" s="2" customFormat="1" customHeight="1" spans="1:242">
      <c r="A33" s="14" t="s">
        <v>102</v>
      </c>
      <c r="B33" s="15" t="s">
        <v>129</v>
      </c>
      <c r="C33" s="15" t="s">
        <v>120</v>
      </c>
      <c r="D33" s="15" t="s">
        <v>122</v>
      </c>
      <c r="E33" s="14" t="s">
        <v>196</v>
      </c>
      <c r="F33" s="14" t="s">
        <v>197</v>
      </c>
      <c r="G33" s="13">
        <f t="shared" si="1"/>
        <v>600000</v>
      </c>
      <c r="H33" s="13">
        <f t="shared" si="2"/>
        <v>600000</v>
      </c>
      <c r="I33" s="22"/>
      <c r="J33" s="22">
        <v>600000</v>
      </c>
      <c r="K33" s="13">
        <f t="shared" si="3"/>
        <v>0</v>
      </c>
      <c r="L33" s="13"/>
      <c r="M33" s="13"/>
      <c r="N33" s="13">
        <f t="shared" si="4"/>
        <v>0</v>
      </c>
      <c r="O33" s="13"/>
      <c r="P33" s="13"/>
      <c r="Q33" s="25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</row>
    <row r="34" s="2" customFormat="1" customHeight="1" spans="1:242">
      <c r="A34" s="14" t="s">
        <v>102</v>
      </c>
      <c r="B34" s="15" t="s">
        <v>129</v>
      </c>
      <c r="C34" s="15" t="s">
        <v>120</v>
      </c>
      <c r="D34" s="15" t="s">
        <v>122</v>
      </c>
      <c r="E34" s="14" t="s">
        <v>196</v>
      </c>
      <c r="F34" s="14" t="s">
        <v>198</v>
      </c>
      <c r="G34" s="13">
        <f t="shared" si="1"/>
        <v>420000</v>
      </c>
      <c r="H34" s="13">
        <f t="shared" si="2"/>
        <v>420000</v>
      </c>
      <c r="I34" s="22"/>
      <c r="J34" s="22">
        <v>420000</v>
      </c>
      <c r="K34" s="13">
        <f t="shared" si="3"/>
        <v>0</v>
      </c>
      <c r="L34" s="13"/>
      <c r="M34" s="13"/>
      <c r="N34" s="13">
        <f t="shared" si="4"/>
        <v>0</v>
      </c>
      <c r="O34" s="13"/>
      <c r="P34" s="13"/>
      <c r="Q34" s="25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</row>
    <row r="35" s="2" customFormat="1" customHeight="1" spans="1:242">
      <c r="A35" s="14" t="s">
        <v>102</v>
      </c>
      <c r="B35" s="15" t="s">
        <v>129</v>
      </c>
      <c r="C35" s="15" t="s">
        <v>130</v>
      </c>
      <c r="D35" s="15" t="s">
        <v>120</v>
      </c>
      <c r="E35" s="14" t="s">
        <v>131</v>
      </c>
      <c r="F35" s="14" t="s">
        <v>199</v>
      </c>
      <c r="G35" s="13">
        <f t="shared" si="1"/>
        <v>18000</v>
      </c>
      <c r="H35" s="13">
        <f t="shared" si="2"/>
        <v>18000</v>
      </c>
      <c r="I35" s="22"/>
      <c r="J35" s="22">
        <v>18000</v>
      </c>
      <c r="K35" s="13">
        <f t="shared" si="3"/>
        <v>0</v>
      </c>
      <c r="L35" s="13"/>
      <c r="M35" s="13"/>
      <c r="N35" s="13">
        <f t="shared" si="4"/>
        <v>0</v>
      </c>
      <c r="O35" s="13"/>
      <c r="P35" s="23"/>
      <c r="Q35" s="25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</row>
    <row r="36" s="2" customFormat="1" customHeight="1" spans="1:242">
      <c r="A36" s="14" t="s">
        <v>102</v>
      </c>
      <c r="B36" s="15" t="s">
        <v>129</v>
      </c>
      <c r="C36" s="15" t="s">
        <v>122</v>
      </c>
      <c r="D36" s="15" t="s">
        <v>122</v>
      </c>
      <c r="E36" s="14" t="s">
        <v>200</v>
      </c>
      <c r="F36" s="14" t="s">
        <v>201</v>
      </c>
      <c r="G36" s="13">
        <f t="shared" si="1"/>
        <v>920000</v>
      </c>
      <c r="H36" s="13">
        <f t="shared" si="2"/>
        <v>920000</v>
      </c>
      <c r="I36" s="22"/>
      <c r="J36" s="22">
        <v>920000</v>
      </c>
      <c r="K36" s="13">
        <f t="shared" si="3"/>
        <v>0</v>
      </c>
      <c r="L36" s="13"/>
      <c r="M36" s="13"/>
      <c r="N36" s="13">
        <f t="shared" si="4"/>
        <v>0</v>
      </c>
      <c r="O36" s="13"/>
      <c r="P36" s="23"/>
      <c r="Q36" s="25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</row>
    <row r="37" s="2" customFormat="1" customHeight="1" spans="1:242">
      <c r="A37" s="14" t="s">
        <v>102</v>
      </c>
      <c r="B37" s="15" t="s">
        <v>142</v>
      </c>
      <c r="C37" s="15" t="s">
        <v>109</v>
      </c>
      <c r="D37" s="15" t="s">
        <v>143</v>
      </c>
      <c r="E37" s="14" t="s">
        <v>144</v>
      </c>
      <c r="F37" s="14" t="s">
        <v>202</v>
      </c>
      <c r="G37" s="13">
        <f t="shared" si="1"/>
        <v>184926.16</v>
      </c>
      <c r="H37" s="13">
        <f t="shared" si="2"/>
        <v>184926.16</v>
      </c>
      <c r="I37" s="22"/>
      <c r="J37" s="22">
        <v>184926.16</v>
      </c>
      <c r="K37" s="13">
        <f t="shared" si="3"/>
        <v>0</v>
      </c>
      <c r="L37" s="13"/>
      <c r="M37" s="13"/>
      <c r="N37" s="13">
        <f t="shared" si="4"/>
        <v>0</v>
      </c>
      <c r="O37" s="13"/>
      <c r="P37" s="13"/>
      <c r="Q37" s="2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</row>
    <row r="38" s="2" customFormat="1" customHeight="1" spans="1:242">
      <c r="A38" s="16" t="s">
        <v>102</v>
      </c>
      <c r="B38" s="17" t="s">
        <v>203</v>
      </c>
      <c r="C38" s="17" t="s">
        <v>105</v>
      </c>
      <c r="D38" s="17" t="s">
        <v>120</v>
      </c>
      <c r="E38" s="16" t="s">
        <v>204</v>
      </c>
      <c r="F38" s="16" t="s">
        <v>205</v>
      </c>
      <c r="G38" s="13">
        <f t="shared" si="1"/>
        <v>608</v>
      </c>
      <c r="H38" s="13">
        <f t="shared" ref="H38:H47" si="5">I38+J38</f>
        <v>0</v>
      </c>
      <c r="I38" s="13"/>
      <c r="J38" s="13"/>
      <c r="K38" s="13">
        <f t="shared" ref="K38:K47" si="6">L38+M38</f>
        <v>0</v>
      </c>
      <c r="L38" s="24"/>
      <c r="M38" s="24"/>
      <c r="N38" s="13">
        <f t="shared" si="4"/>
        <v>608</v>
      </c>
      <c r="O38" s="24"/>
      <c r="P38" s="23">
        <v>608</v>
      </c>
      <c r="Q38" s="24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</row>
    <row r="39" s="2" customFormat="1" customHeight="1" spans="1:242">
      <c r="A39" s="16" t="s">
        <v>102</v>
      </c>
      <c r="B39" s="17" t="s">
        <v>203</v>
      </c>
      <c r="C39" s="17" t="s">
        <v>105</v>
      </c>
      <c r="D39" s="17" t="s">
        <v>120</v>
      </c>
      <c r="E39" s="16" t="s">
        <v>204</v>
      </c>
      <c r="F39" s="16" t="s">
        <v>206</v>
      </c>
      <c r="G39" s="13">
        <f t="shared" si="1"/>
        <v>198.88</v>
      </c>
      <c r="H39" s="13">
        <f t="shared" si="5"/>
        <v>0</v>
      </c>
      <c r="I39" s="13"/>
      <c r="J39" s="13"/>
      <c r="K39" s="13">
        <f t="shared" si="6"/>
        <v>0</v>
      </c>
      <c r="L39" s="24"/>
      <c r="M39" s="24"/>
      <c r="N39" s="13">
        <f t="shared" si="4"/>
        <v>198.88</v>
      </c>
      <c r="O39" s="24"/>
      <c r="P39" s="23">
        <v>198.88</v>
      </c>
      <c r="Q39" s="24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</row>
    <row r="40" customHeight="1" spans="1:17">
      <c r="A40" s="18"/>
      <c r="B40" s="18"/>
      <c r="C40" s="18"/>
      <c r="D40" s="18"/>
      <c r="E40" s="18"/>
      <c r="F40" s="18"/>
      <c r="G40" s="13">
        <f t="shared" si="1"/>
        <v>0</v>
      </c>
      <c r="H40" s="13">
        <f t="shared" si="5"/>
        <v>0</v>
      </c>
      <c r="I40" s="13"/>
      <c r="J40" s="13"/>
      <c r="K40" s="13">
        <f t="shared" si="6"/>
        <v>0</v>
      </c>
      <c r="L40" s="24"/>
      <c r="M40" s="24"/>
      <c r="N40" s="13">
        <f t="shared" si="4"/>
        <v>0</v>
      </c>
      <c r="O40" s="24"/>
      <c r="P40" s="24"/>
      <c r="Q40" s="24"/>
    </row>
    <row r="41" customHeight="1" spans="1:17">
      <c r="A41" s="18"/>
      <c r="B41" s="18"/>
      <c r="C41" s="18"/>
      <c r="D41" s="18"/>
      <c r="E41" s="18"/>
      <c r="F41" s="18"/>
      <c r="G41" s="13">
        <f t="shared" si="1"/>
        <v>0</v>
      </c>
      <c r="H41" s="13">
        <f t="shared" si="5"/>
        <v>0</v>
      </c>
      <c r="I41" s="13"/>
      <c r="J41" s="13"/>
      <c r="K41" s="13">
        <f t="shared" si="6"/>
        <v>0</v>
      </c>
      <c r="L41" s="24"/>
      <c r="M41" s="24"/>
      <c r="N41" s="13">
        <f t="shared" si="4"/>
        <v>0</v>
      </c>
      <c r="O41" s="24"/>
      <c r="P41" s="24"/>
      <c r="Q41" s="24"/>
    </row>
    <row r="42" customHeight="1" spans="1:17">
      <c r="A42" s="18"/>
      <c r="B42" s="18"/>
      <c r="C42" s="18"/>
      <c r="D42" s="18"/>
      <c r="E42" s="18"/>
      <c r="F42" s="18"/>
      <c r="G42" s="13">
        <f t="shared" si="1"/>
        <v>0</v>
      </c>
      <c r="H42" s="13">
        <f t="shared" si="5"/>
        <v>0</v>
      </c>
      <c r="I42" s="13"/>
      <c r="J42" s="13"/>
      <c r="K42" s="13">
        <f t="shared" si="6"/>
        <v>0</v>
      </c>
      <c r="L42" s="24"/>
      <c r="M42" s="24"/>
      <c r="N42" s="13">
        <f t="shared" si="4"/>
        <v>0</v>
      </c>
      <c r="O42" s="24"/>
      <c r="P42" s="24"/>
      <c r="Q42" s="24"/>
    </row>
    <row r="43" customHeight="1" spans="1:17">
      <c r="A43" s="18"/>
      <c r="B43" s="18"/>
      <c r="C43" s="18"/>
      <c r="D43" s="18"/>
      <c r="E43" s="18"/>
      <c r="F43" s="18"/>
      <c r="G43" s="13">
        <f t="shared" si="1"/>
        <v>0</v>
      </c>
      <c r="H43" s="13">
        <f t="shared" si="5"/>
        <v>0</v>
      </c>
      <c r="I43" s="13"/>
      <c r="J43" s="13"/>
      <c r="K43" s="13">
        <f t="shared" si="6"/>
        <v>0</v>
      </c>
      <c r="L43" s="24"/>
      <c r="M43" s="24"/>
      <c r="N43" s="13">
        <f t="shared" si="4"/>
        <v>0</v>
      </c>
      <c r="O43" s="24"/>
      <c r="P43" s="24"/>
      <c r="Q43" s="24"/>
    </row>
    <row r="44" customHeight="1" spans="1:17">
      <c r="A44" s="18"/>
      <c r="B44" s="18"/>
      <c r="C44" s="18"/>
      <c r="D44" s="18"/>
      <c r="E44" s="18"/>
      <c r="F44" s="18"/>
      <c r="G44" s="13">
        <f t="shared" si="1"/>
        <v>0</v>
      </c>
      <c r="H44" s="13">
        <f t="shared" si="5"/>
        <v>0</v>
      </c>
      <c r="I44" s="13"/>
      <c r="J44" s="13"/>
      <c r="K44" s="13">
        <f t="shared" si="6"/>
        <v>0</v>
      </c>
      <c r="L44" s="24"/>
      <c r="M44" s="24"/>
      <c r="N44" s="13">
        <f t="shared" si="4"/>
        <v>0</v>
      </c>
      <c r="O44" s="24"/>
      <c r="P44" s="24"/>
      <c r="Q44" s="24"/>
    </row>
    <row r="45" customHeight="1" spans="1:17">
      <c r="A45" s="18"/>
      <c r="B45" s="18"/>
      <c r="C45" s="18"/>
      <c r="D45" s="18"/>
      <c r="E45" s="18"/>
      <c r="F45" s="18"/>
      <c r="G45" s="13">
        <f t="shared" si="1"/>
        <v>0</v>
      </c>
      <c r="H45" s="13">
        <f t="shared" si="5"/>
        <v>0</v>
      </c>
      <c r="I45" s="13"/>
      <c r="J45" s="13"/>
      <c r="K45" s="13">
        <f t="shared" si="6"/>
        <v>0</v>
      </c>
      <c r="L45" s="24"/>
      <c r="M45" s="24"/>
      <c r="N45" s="13">
        <f t="shared" si="4"/>
        <v>0</v>
      </c>
      <c r="O45" s="24"/>
      <c r="P45" s="24"/>
      <c r="Q45" s="24"/>
    </row>
    <row r="46" customHeight="1" spans="1:17">
      <c r="A46" s="18"/>
      <c r="B46" s="18"/>
      <c r="C46" s="18"/>
      <c r="D46" s="18"/>
      <c r="E46" s="18"/>
      <c r="F46" s="18"/>
      <c r="G46" s="13">
        <f t="shared" si="1"/>
        <v>0</v>
      </c>
      <c r="H46" s="13">
        <f t="shared" si="5"/>
        <v>0</v>
      </c>
      <c r="I46" s="13"/>
      <c r="J46" s="13"/>
      <c r="K46" s="13">
        <f t="shared" si="6"/>
        <v>0</v>
      </c>
      <c r="L46" s="24"/>
      <c r="M46" s="24"/>
      <c r="N46" s="13">
        <f t="shared" si="4"/>
        <v>0</v>
      </c>
      <c r="O46" s="24"/>
      <c r="P46" s="24"/>
      <c r="Q46" s="24"/>
    </row>
    <row r="47" customHeight="1" spans="1:17">
      <c r="A47" s="18"/>
      <c r="B47" s="18"/>
      <c r="C47" s="18"/>
      <c r="D47" s="18"/>
      <c r="E47" s="18"/>
      <c r="F47" s="18"/>
      <c r="G47" s="13">
        <f t="shared" si="1"/>
        <v>0</v>
      </c>
      <c r="H47" s="13">
        <f t="shared" si="5"/>
        <v>0</v>
      </c>
      <c r="I47" s="13"/>
      <c r="J47" s="13"/>
      <c r="K47" s="13">
        <f t="shared" si="6"/>
        <v>0</v>
      </c>
      <c r="L47" s="24"/>
      <c r="M47" s="24"/>
      <c r="N47" s="13">
        <f t="shared" si="4"/>
        <v>0</v>
      </c>
      <c r="O47" s="24"/>
      <c r="P47" s="24"/>
      <c r="Q47" s="24"/>
    </row>
    <row r="48" customHeight="1" spans="1:17">
      <c r="A48" s="18"/>
      <c r="B48" s="18"/>
      <c r="C48" s="18"/>
      <c r="D48" s="18"/>
      <c r="E48" s="18"/>
      <c r="F48" s="18"/>
      <c r="G48" s="13">
        <f t="shared" ref="G48:G60" si="7">H48+K48+N48</f>
        <v>0</v>
      </c>
      <c r="H48" s="13">
        <f t="shared" ref="H48:H60" si="8">I48+J48</f>
        <v>0</v>
      </c>
      <c r="I48" s="13"/>
      <c r="J48" s="13"/>
      <c r="K48" s="13">
        <f t="shared" ref="K48:K60" si="9">L48+M48</f>
        <v>0</v>
      </c>
      <c r="L48" s="24"/>
      <c r="M48" s="24"/>
      <c r="N48" s="13">
        <f t="shared" ref="N48:N60" si="10">O48+P48</f>
        <v>0</v>
      </c>
      <c r="O48" s="24"/>
      <c r="P48" s="24"/>
      <c r="Q48" s="24"/>
    </row>
    <row r="49" customHeight="1" spans="1:17">
      <c r="A49" s="18"/>
      <c r="B49" s="18"/>
      <c r="C49" s="18"/>
      <c r="D49" s="18"/>
      <c r="E49" s="18"/>
      <c r="F49" s="18"/>
      <c r="G49" s="13">
        <f t="shared" si="7"/>
        <v>0</v>
      </c>
      <c r="H49" s="13">
        <f t="shared" si="8"/>
        <v>0</v>
      </c>
      <c r="I49" s="13"/>
      <c r="J49" s="13"/>
      <c r="K49" s="13">
        <f t="shared" si="9"/>
        <v>0</v>
      </c>
      <c r="L49" s="24"/>
      <c r="M49" s="24"/>
      <c r="N49" s="13">
        <f t="shared" si="10"/>
        <v>0</v>
      </c>
      <c r="O49" s="24"/>
      <c r="P49" s="24"/>
      <c r="Q49" s="24"/>
    </row>
    <row r="50" customHeight="1" spans="1:17">
      <c r="A50" s="18"/>
      <c r="B50" s="18"/>
      <c r="C50" s="18"/>
      <c r="D50" s="18"/>
      <c r="E50" s="18"/>
      <c r="F50" s="18"/>
      <c r="G50" s="13">
        <f t="shared" si="7"/>
        <v>0</v>
      </c>
      <c r="H50" s="13">
        <f t="shared" si="8"/>
        <v>0</v>
      </c>
      <c r="I50" s="13"/>
      <c r="J50" s="13"/>
      <c r="K50" s="13">
        <f t="shared" si="9"/>
        <v>0</v>
      </c>
      <c r="L50" s="24"/>
      <c r="M50" s="24"/>
      <c r="N50" s="13">
        <f t="shared" si="10"/>
        <v>0</v>
      </c>
      <c r="O50" s="24"/>
      <c r="P50" s="24"/>
      <c r="Q50" s="24"/>
    </row>
    <row r="51" customHeight="1" spans="1:17">
      <c r="A51" s="18"/>
      <c r="B51" s="18"/>
      <c r="C51" s="18"/>
      <c r="D51" s="18"/>
      <c r="E51" s="18"/>
      <c r="F51" s="18"/>
      <c r="G51" s="13">
        <f t="shared" si="7"/>
        <v>0</v>
      </c>
      <c r="H51" s="13">
        <f t="shared" si="8"/>
        <v>0</v>
      </c>
      <c r="I51" s="13"/>
      <c r="J51" s="13"/>
      <c r="K51" s="13">
        <f t="shared" si="9"/>
        <v>0</v>
      </c>
      <c r="L51" s="24"/>
      <c r="M51" s="24"/>
      <c r="N51" s="13">
        <f t="shared" si="10"/>
        <v>0</v>
      </c>
      <c r="O51" s="24"/>
      <c r="P51" s="24"/>
      <c r="Q51" s="24"/>
    </row>
    <row r="52" customHeight="1" spans="1:17">
      <c r="A52" s="18"/>
      <c r="B52" s="18"/>
      <c r="C52" s="18"/>
      <c r="D52" s="18"/>
      <c r="E52" s="18"/>
      <c r="F52" s="18"/>
      <c r="G52" s="13">
        <f t="shared" si="7"/>
        <v>0</v>
      </c>
      <c r="H52" s="13">
        <f t="shared" si="8"/>
        <v>0</v>
      </c>
      <c r="I52" s="13"/>
      <c r="J52" s="13"/>
      <c r="K52" s="13">
        <f t="shared" si="9"/>
        <v>0</v>
      </c>
      <c r="L52" s="24"/>
      <c r="M52" s="24"/>
      <c r="N52" s="13">
        <f t="shared" si="10"/>
        <v>0</v>
      </c>
      <c r="O52" s="24"/>
      <c r="P52" s="24"/>
      <c r="Q52" s="24"/>
    </row>
    <row r="53" customHeight="1" spans="1:17">
      <c r="A53" s="18"/>
      <c r="B53" s="18"/>
      <c r="C53" s="18"/>
      <c r="D53" s="18"/>
      <c r="E53" s="18"/>
      <c r="F53" s="18"/>
      <c r="G53" s="13">
        <f t="shared" si="7"/>
        <v>0</v>
      </c>
      <c r="H53" s="13">
        <f t="shared" si="8"/>
        <v>0</v>
      </c>
      <c r="I53" s="13"/>
      <c r="J53" s="13"/>
      <c r="K53" s="13">
        <f t="shared" si="9"/>
        <v>0</v>
      </c>
      <c r="L53" s="24"/>
      <c r="M53" s="24"/>
      <c r="N53" s="13">
        <f t="shared" si="10"/>
        <v>0</v>
      </c>
      <c r="O53" s="24"/>
      <c r="P53" s="24"/>
      <c r="Q53" s="24"/>
    </row>
    <row r="54" customHeight="1" spans="1:17">
      <c r="A54" s="18"/>
      <c r="B54" s="18"/>
      <c r="C54" s="18"/>
      <c r="D54" s="18"/>
      <c r="E54" s="18"/>
      <c r="F54" s="18"/>
      <c r="G54" s="13">
        <f t="shared" si="7"/>
        <v>0</v>
      </c>
      <c r="H54" s="13">
        <f t="shared" si="8"/>
        <v>0</v>
      </c>
      <c r="I54" s="13"/>
      <c r="J54" s="13"/>
      <c r="K54" s="13">
        <f t="shared" si="9"/>
        <v>0</v>
      </c>
      <c r="L54" s="24"/>
      <c r="M54" s="24"/>
      <c r="N54" s="13">
        <f t="shared" si="10"/>
        <v>0</v>
      </c>
      <c r="O54" s="24"/>
      <c r="P54" s="24"/>
      <c r="Q54" s="24"/>
    </row>
    <row r="55" customHeight="1" spans="1:17">
      <c r="A55" s="18"/>
      <c r="B55" s="18"/>
      <c r="C55" s="18"/>
      <c r="D55" s="18"/>
      <c r="E55" s="18"/>
      <c r="F55" s="18"/>
      <c r="G55" s="13">
        <f t="shared" si="7"/>
        <v>0</v>
      </c>
      <c r="H55" s="13">
        <f t="shared" si="8"/>
        <v>0</v>
      </c>
      <c r="I55" s="13"/>
      <c r="J55" s="13"/>
      <c r="K55" s="13">
        <f t="shared" si="9"/>
        <v>0</v>
      </c>
      <c r="L55" s="24"/>
      <c r="M55" s="24"/>
      <c r="N55" s="13">
        <f t="shared" si="10"/>
        <v>0</v>
      </c>
      <c r="O55" s="24"/>
      <c r="P55" s="24"/>
      <c r="Q55" s="24"/>
    </row>
    <row r="56" customHeight="1" spans="1:17">
      <c r="A56" s="18"/>
      <c r="B56" s="18"/>
      <c r="C56" s="18"/>
      <c r="D56" s="18"/>
      <c r="E56" s="18"/>
      <c r="F56" s="18"/>
      <c r="G56" s="13">
        <f t="shared" si="7"/>
        <v>0</v>
      </c>
      <c r="H56" s="13">
        <f t="shared" si="8"/>
        <v>0</v>
      </c>
      <c r="I56" s="13"/>
      <c r="J56" s="13"/>
      <c r="K56" s="13">
        <f t="shared" si="9"/>
        <v>0</v>
      </c>
      <c r="L56" s="24"/>
      <c r="M56" s="24"/>
      <c r="N56" s="13">
        <f t="shared" si="10"/>
        <v>0</v>
      </c>
      <c r="O56" s="24"/>
      <c r="P56" s="24"/>
      <c r="Q56" s="24"/>
    </row>
    <row r="57" customHeight="1" spans="1:17">
      <c r="A57" s="18"/>
      <c r="B57" s="18"/>
      <c r="C57" s="18"/>
      <c r="D57" s="18"/>
      <c r="E57" s="18"/>
      <c r="F57" s="18"/>
      <c r="G57" s="13">
        <f t="shared" si="7"/>
        <v>0</v>
      </c>
      <c r="H57" s="13">
        <f t="shared" si="8"/>
        <v>0</v>
      </c>
      <c r="I57" s="13"/>
      <c r="J57" s="13"/>
      <c r="K57" s="13">
        <f t="shared" si="9"/>
        <v>0</v>
      </c>
      <c r="L57" s="24"/>
      <c r="M57" s="24"/>
      <c r="N57" s="13">
        <f t="shared" si="10"/>
        <v>0</v>
      </c>
      <c r="O57" s="24"/>
      <c r="P57" s="24"/>
      <c r="Q57" s="24"/>
    </row>
    <row r="58" customHeight="1" spans="1:17">
      <c r="A58" s="18"/>
      <c r="B58" s="18"/>
      <c r="C58" s="18"/>
      <c r="D58" s="18"/>
      <c r="E58" s="18"/>
      <c r="F58" s="18"/>
      <c r="G58" s="13">
        <f t="shared" si="7"/>
        <v>0</v>
      </c>
      <c r="H58" s="13">
        <f t="shared" si="8"/>
        <v>0</v>
      </c>
      <c r="I58" s="13"/>
      <c r="J58" s="13"/>
      <c r="K58" s="13">
        <f t="shared" si="9"/>
        <v>0</v>
      </c>
      <c r="L58" s="24"/>
      <c r="M58" s="24"/>
      <c r="N58" s="13">
        <f t="shared" si="10"/>
        <v>0</v>
      </c>
      <c r="O58" s="24"/>
      <c r="P58" s="24"/>
      <c r="Q58" s="24"/>
    </row>
    <row r="59" customHeight="1" spans="1:17">
      <c r="A59" s="18"/>
      <c r="B59" s="18"/>
      <c r="C59" s="18"/>
      <c r="D59" s="18"/>
      <c r="E59" s="18"/>
      <c r="F59" s="18"/>
      <c r="G59" s="13">
        <f t="shared" si="7"/>
        <v>0</v>
      </c>
      <c r="H59" s="13">
        <f t="shared" si="8"/>
        <v>0</v>
      </c>
      <c r="I59" s="13"/>
      <c r="J59" s="13"/>
      <c r="K59" s="13">
        <f t="shared" si="9"/>
        <v>0</v>
      </c>
      <c r="L59" s="24"/>
      <c r="M59" s="24"/>
      <c r="N59" s="13">
        <f t="shared" si="10"/>
        <v>0</v>
      </c>
      <c r="O59" s="24"/>
      <c r="P59" s="24"/>
      <c r="Q59" s="24"/>
    </row>
    <row r="60" customHeight="1" spans="1:17">
      <c r="A60" s="18"/>
      <c r="B60" s="18"/>
      <c r="C60" s="18"/>
      <c r="D60" s="18"/>
      <c r="E60" s="18"/>
      <c r="F60" s="18"/>
      <c r="G60" s="13">
        <f t="shared" si="7"/>
        <v>0</v>
      </c>
      <c r="H60" s="13">
        <f t="shared" si="8"/>
        <v>0</v>
      </c>
      <c r="I60" s="13"/>
      <c r="J60" s="13"/>
      <c r="K60" s="13">
        <f t="shared" si="9"/>
        <v>0</v>
      </c>
      <c r="L60" s="24"/>
      <c r="M60" s="24"/>
      <c r="N60" s="13">
        <f t="shared" si="10"/>
        <v>0</v>
      </c>
      <c r="O60" s="24"/>
      <c r="P60" s="24"/>
      <c r="Q60" s="24"/>
    </row>
  </sheetData>
  <mergeCells count="12">
    <mergeCell ref="A2:Q2"/>
    <mergeCell ref="H4:J4"/>
    <mergeCell ref="K4:M4"/>
    <mergeCell ref="N4:P4"/>
    <mergeCell ref="A4:A6"/>
    <mergeCell ref="B5:B6"/>
    <mergeCell ref="C5:C6"/>
    <mergeCell ref="D5:D6"/>
    <mergeCell ref="E4:E6"/>
    <mergeCell ref="F4:F5"/>
    <mergeCell ref="G4:G5"/>
    <mergeCell ref="Q4:Q5"/>
  </mergeCells>
  <pageMargins left="0.747916666666667" right="0.747916666666667" top="0.393055555555556" bottom="0.472222222222222" header="0.196527777777778" footer="0.196527777777778"/>
  <pageSetup paperSize="9" scale="66" fitToHeight="8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D2" sqref="D2"/>
    </sheetView>
  </sheetViews>
  <sheetFormatPr defaultColWidth="9" defaultRowHeight="14.25"/>
  <cols>
    <col min="1" max="1" width="106.125" style="48" customWidth="1"/>
    <col min="2" max="16384" width="9" style="48"/>
  </cols>
  <sheetData>
    <row r="1" s="48" customFormat="1" ht="84" customHeight="1" spans="1:1">
      <c r="A1" s="195" t="str">
        <f>'表2 收入预算总表'!B7</f>
        <v>三穗县长吉镇人民政府</v>
      </c>
    </row>
    <row r="2" s="48" customFormat="1" ht="237" customHeight="1" spans="1:1">
      <c r="A2" s="195" t="s">
        <v>19</v>
      </c>
    </row>
    <row r="4" s="48" customFormat="1" ht="22.5" spans="1:1">
      <c r="A4" s="196"/>
    </row>
    <row r="5" s="48" customFormat="1" ht="22.5" spans="1:1">
      <c r="A5" s="196"/>
    </row>
    <row r="6" s="48" customFormat="1" spans="1:1">
      <c r="A6" s="197"/>
    </row>
    <row r="7" s="48" customFormat="1" spans="1:1">
      <c r="A7" s="197"/>
    </row>
    <row r="8" s="48" customFormat="1" spans="1:1">
      <c r="A8" s="197"/>
    </row>
    <row r="9" s="48" customFormat="1" spans="1:1">
      <c r="A9" s="198"/>
    </row>
    <row r="10" s="48" customFormat="1" spans="1:1">
      <c r="A10" s="198"/>
    </row>
    <row r="11" s="48" customFormat="1" spans="1:1">
      <c r="A11" s="198"/>
    </row>
  </sheetData>
  <sheetProtection sheet="1" objects="1"/>
  <printOptions vertic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6"/>
  <sheetViews>
    <sheetView workbookViewId="0">
      <selection activeCell="H18" sqref="H18"/>
    </sheetView>
  </sheetViews>
  <sheetFormatPr defaultColWidth="6.88333333333333" defaultRowHeight="18" customHeight="1" outlineLevelCol="4"/>
  <cols>
    <col min="1" max="1" width="29.6666666666667" style="132" customWidth="1"/>
    <col min="2" max="2" width="17.5583333333333" style="132" customWidth="1"/>
    <col min="3" max="3" width="28" style="132" customWidth="1"/>
    <col min="4" max="4" width="18.5" style="132" customWidth="1"/>
    <col min="5" max="5" width="11.2166666666667" style="132" customWidth="1"/>
    <col min="6" max="149" width="6.775" style="132" customWidth="1"/>
    <col min="150" max="16384" width="6.88333333333333" style="132"/>
  </cols>
  <sheetData>
    <row r="1" customHeight="1" spans="1:5">
      <c r="A1" s="134" t="s">
        <v>3</v>
      </c>
      <c r="B1" s="135"/>
      <c r="C1" s="136"/>
      <c r="D1" s="135"/>
      <c r="E1" s="136"/>
    </row>
    <row r="2" ht="25.05" customHeight="1" spans="1:5">
      <c r="A2" s="137" t="s">
        <v>20</v>
      </c>
      <c r="B2" s="137"/>
      <c r="C2" s="137"/>
      <c r="D2" s="137"/>
      <c r="E2" s="136"/>
    </row>
    <row r="3" customHeight="1" spans="1:5">
      <c r="A3" s="136" t="s">
        <v>21</v>
      </c>
      <c r="B3" s="139"/>
      <c r="C3" s="136"/>
      <c r="D3" s="135" t="s">
        <v>22</v>
      </c>
      <c r="E3" s="136"/>
    </row>
    <row r="4" customHeight="1" spans="1:5">
      <c r="A4" s="140" t="s">
        <v>23</v>
      </c>
      <c r="B4" s="141"/>
      <c r="C4" s="177" t="s">
        <v>24</v>
      </c>
      <c r="D4" s="178"/>
      <c r="E4" s="136"/>
    </row>
    <row r="5" customHeight="1" spans="1:5">
      <c r="A5" s="144" t="s">
        <v>25</v>
      </c>
      <c r="B5" s="179" t="s">
        <v>26</v>
      </c>
      <c r="C5" s="144" t="s">
        <v>27</v>
      </c>
      <c r="D5" s="179" t="s">
        <v>26</v>
      </c>
      <c r="E5" s="136"/>
    </row>
    <row r="6" customHeight="1" spans="1:5">
      <c r="A6" s="149" t="s">
        <v>28</v>
      </c>
      <c r="B6" s="180">
        <f>SUM(B7:B14)</f>
        <v>10359869.5092506</v>
      </c>
      <c r="C6" s="181" t="s">
        <v>29</v>
      </c>
      <c r="D6" s="182">
        <f>SUMIF('表3 支出预算总表'!$B$7:$B$1012,201,'表3 支出预算总表'!$G$7:$G$1012)</f>
        <v>7998780.13656336</v>
      </c>
      <c r="E6" s="136"/>
    </row>
    <row r="7" customHeight="1" spans="1:5">
      <c r="A7" s="152" t="s">
        <v>30</v>
      </c>
      <c r="B7" s="182">
        <f>'表2 收入预算总表'!J6</f>
        <v>10359869.5092506</v>
      </c>
      <c r="C7" s="181" t="s">
        <v>31</v>
      </c>
      <c r="D7" s="182">
        <f>SUMIF('表3 支出预算总表'!$B$7:$B$1012,202,'表3 支出预算总表'!$G$7:$G$1012)</f>
        <v>0</v>
      </c>
      <c r="E7" s="136"/>
    </row>
    <row r="8" customHeight="1" spans="1:5">
      <c r="A8" s="153" t="s">
        <v>32</v>
      </c>
      <c r="B8" s="182">
        <f>'表2 收入预算总表'!K6</f>
        <v>0</v>
      </c>
      <c r="C8" s="136" t="s">
        <v>33</v>
      </c>
      <c r="D8" s="182">
        <f>SUMIF('表3 支出预算总表'!$B$7:$B$1012,203,'表3 支出预算总表'!$G$7:$G$1012)</f>
        <v>0</v>
      </c>
      <c r="E8" s="136"/>
    </row>
    <row r="9" customHeight="1" spans="1:5">
      <c r="A9" s="153" t="s">
        <v>34</v>
      </c>
      <c r="B9" s="182">
        <f>'表2 收入预算总表'!L6</f>
        <v>0</v>
      </c>
      <c r="C9" s="181" t="s">
        <v>35</v>
      </c>
      <c r="D9" s="182">
        <f>SUMIF('表3 支出预算总表'!$B$7:$B$1012,204,'表3 支出预算总表'!$G$7:$G$1012)</f>
        <v>0</v>
      </c>
      <c r="E9" s="136"/>
    </row>
    <row r="10" customHeight="1" spans="1:5">
      <c r="A10" s="155"/>
      <c r="B10" s="182"/>
      <c r="C10" s="181" t="s">
        <v>36</v>
      </c>
      <c r="D10" s="182">
        <f>SUMIF('表3 支出预算总表'!$B$7:$B$1012,205,'表3 支出预算总表'!$G$7:$G$1012)</f>
        <v>0</v>
      </c>
      <c r="E10" s="136"/>
    </row>
    <row r="11" customHeight="1" spans="1:5">
      <c r="A11" s="155"/>
      <c r="B11" s="182"/>
      <c r="C11" s="181" t="s">
        <v>37</v>
      </c>
      <c r="D11" s="182">
        <f>SUMIF('表3 支出预算总表'!$B$7:$B$1012,206,'表3 支出预算总表'!$G$7:$G$1012)</f>
        <v>0</v>
      </c>
      <c r="E11" s="136"/>
    </row>
    <row r="12" customHeight="1" spans="1:5">
      <c r="A12" s="155"/>
      <c r="B12" s="182"/>
      <c r="C12" s="181" t="s">
        <v>38</v>
      </c>
      <c r="D12" s="182">
        <f>SUMIF('表3 支出预算总表'!$B$7:$B$1012,207,'表3 支出预算总表'!$G$7:$G$1012)</f>
        <v>280000</v>
      </c>
      <c r="E12" s="136"/>
    </row>
    <row r="13" customHeight="1" spans="1:5">
      <c r="A13" s="155"/>
      <c r="B13" s="183"/>
      <c r="C13" s="181" t="s">
        <v>39</v>
      </c>
      <c r="D13" s="182">
        <f>SUMIF('表3 支出预算总表'!$B$7:$B$1012,208,'表3 支出预算总表'!$G$7:$G$1012)</f>
        <v>934492.813928607</v>
      </c>
      <c r="E13" s="136"/>
    </row>
    <row r="14" customHeight="1" spans="1:5">
      <c r="A14" s="153"/>
      <c r="B14" s="182"/>
      <c r="C14" s="181" t="s">
        <v>40</v>
      </c>
      <c r="D14" s="182">
        <f>SUMIF('表3 支出预算总表'!$B$7:$B$1012,210,'表3 支出预算总表'!$G$7:$G$1012)</f>
        <v>290373.329496534</v>
      </c>
      <c r="E14" s="136"/>
    </row>
    <row r="15" customHeight="1" spans="1:5">
      <c r="A15" s="184" t="s">
        <v>41</v>
      </c>
      <c r="B15" s="180">
        <f>'表2 收入预算总表'!M6</f>
        <v>0</v>
      </c>
      <c r="C15" s="181" t="s">
        <v>42</v>
      </c>
      <c r="D15" s="182">
        <f>SUMIF('表3 支出预算总表'!$B$7:$B$1012,211,'表3 支出预算总表'!$G$7:$G$1012)</f>
        <v>200000</v>
      </c>
      <c r="E15" s="136"/>
    </row>
    <row r="16" customHeight="1" spans="1:5">
      <c r="A16" s="184" t="s">
        <v>43</v>
      </c>
      <c r="B16" s="180">
        <f>'表2 收入预算总表'!N6</f>
        <v>0</v>
      </c>
      <c r="C16" s="181" t="s">
        <v>44</v>
      </c>
      <c r="D16" s="182">
        <f>SUMIF('表3 支出预算总表'!$B$7:$B$1012,212,'表3 支出预算总表'!$G$7:$G$1012)</f>
        <v>0</v>
      </c>
      <c r="E16" s="136"/>
    </row>
    <row r="17" customHeight="1" spans="1:5">
      <c r="A17" s="184" t="s">
        <v>45</v>
      </c>
      <c r="B17" s="180">
        <f>'表2 收入预算总表'!O6</f>
        <v>0</v>
      </c>
      <c r="C17" s="181" t="s">
        <v>46</v>
      </c>
      <c r="D17" s="182">
        <f>SUMIF('表3 支出预算总表'!$B$7:$B$1012,213,'表3 支出预算总表'!$G$7:$G$1012)</f>
        <v>3178884.13</v>
      </c>
      <c r="E17" s="136"/>
    </row>
    <row r="18" customHeight="1" spans="1:5">
      <c r="A18" s="184" t="s">
        <v>47</v>
      </c>
      <c r="B18" s="180">
        <f>'表2 收入预算总表'!P6</f>
        <v>0</v>
      </c>
      <c r="C18" s="181" t="s">
        <v>48</v>
      </c>
      <c r="D18" s="182">
        <f>SUMIF('表3 支出预算总表'!$B$7:$B$1012,214,'表3 支出预算总表'!$G$7:$G$1012)</f>
        <v>0</v>
      </c>
      <c r="E18" s="136"/>
    </row>
    <row r="19" customHeight="1" spans="1:5">
      <c r="A19" s="184" t="s">
        <v>49</v>
      </c>
      <c r="B19" s="180">
        <f>'表2 收入预算总表'!Q6</f>
        <v>0</v>
      </c>
      <c r="C19" s="181" t="s">
        <v>50</v>
      </c>
      <c r="D19" s="182">
        <f>SUMIF('表3 支出预算总表'!$B$7:$B$1012,215,'表3 支出预算总表'!$G$7:$G$1012)</f>
        <v>0</v>
      </c>
      <c r="E19" s="136"/>
    </row>
    <row r="20" customHeight="1" spans="1:5">
      <c r="A20" s="184" t="s">
        <v>51</v>
      </c>
      <c r="B20" s="180">
        <f>'表2 收入预算总表'!R6</f>
        <v>0</v>
      </c>
      <c r="C20" s="185" t="s">
        <v>52</v>
      </c>
      <c r="D20" s="182">
        <f>SUMIF('表3 支出预算总表'!$B$7:$B$1012,216,'表3 支出预算总表'!$G$7:$G$1012)</f>
        <v>0</v>
      </c>
      <c r="E20" s="136"/>
    </row>
    <row r="21" customHeight="1" spans="1:5">
      <c r="A21" s="155"/>
      <c r="B21" s="186"/>
      <c r="C21" s="185" t="s">
        <v>53</v>
      </c>
      <c r="D21" s="182">
        <f>SUMIF('表3 支出预算总表'!$B$7:$B$1012,217,'表3 支出预算总表'!$G$7:$G$1012)</f>
        <v>0</v>
      </c>
      <c r="E21" s="136"/>
    </row>
    <row r="22" customHeight="1" spans="1:5">
      <c r="A22" s="158"/>
      <c r="B22" s="151"/>
      <c r="C22" s="187" t="s">
        <v>54</v>
      </c>
      <c r="D22" s="182">
        <f>SUMIF('表3 支出预算总表'!$B$7:$B$1012,219,'表3 支出预算总表'!$G$7:$G$1012)</f>
        <v>0</v>
      </c>
      <c r="E22" s="136"/>
    </row>
    <row r="23" ht="19" customHeight="1" spans="1:5">
      <c r="A23" s="158"/>
      <c r="B23" s="151"/>
      <c r="C23" s="187" t="s">
        <v>55</v>
      </c>
      <c r="D23" s="182">
        <f>SUMIF('表3 支出预算总表'!$B$7:$B$1012,220,'表3 支出预算总表'!$G$7:$G$1012)</f>
        <v>0</v>
      </c>
      <c r="E23" s="136"/>
    </row>
    <row r="24" customHeight="1" spans="1:5">
      <c r="A24" s="158"/>
      <c r="B24" s="151"/>
      <c r="C24" s="187" t="s">
        <v>56</v>
      </c>
      <c r="D24" s="182">
        <f>SUMIF('表3 支出预算总表'!$B$7:$B$1012,221,'表3 支出预算总表'!$G$7:$G$1012)</f>
        <v>768066.969262075</v>
      </c>
      <c r="E24" s="136"/>
    </row>
    <row r="25" customHeight="1" spans="1:5">
      <c r="A25" s="158"/>
      <c r="B25" s="151"/>
      <c r="C25" s="187" t="s">
        <v>57</v>
      </c>
      <c r="D25" s="182">
        <f>SUMIF('表3 支出预算总表'!$B$7:$B$1012,222,'表3 支出预算总表'!$G$7:$G$1012)</f>
        <v>0</v>
      </c>
      <c r="E25" s="136"/>
    </row>
    <row r="26" customHeight="1" spans="1:5">
      <c r="A26" s="158"/>
      <c r="B26" s="151"/>
      <c r="C26" s="187" t="s">
        <v>58</v>
      </c>
      <c r="D26" s="182">
        <f>SUMIF('表3 支出预算总表'!$B$7:$B$1012,224,'表3 支出预算总表'!$G$7:$G$1012)</f>
        <v>399526.16</v>
      </c>
      <c r="E26" s="136"/>
    </row>
    <row r="27" customHeight="1" spans="1:5">
      <c r="A27" s="158"/>
      <c r="B27" s="151"/>
      <c r="C27" s="187" t="s">
        <v>59</v>
      </c>
      <c r="D27" s="182">
        <f>SUMIF('表3 支出预算总表'!$B$7:$B$1012,229,'表3 支出预算总表'!$G$7:$G$1012)</f>
        <v>0</v>
      </c>
      <c r="E27" s="136"/>
    </row>
    <row r="28" customHeight="1" spans="1:5">
      <c r="A28" s="158"/>
      <c r="B28" s="182"/>
      <c r="C28" s="187" t="s">
        <v>60</v>
      </c>
      <c r="D28" s="182">
        <f>SUMIF('表3 支出预算总表'!$B$7:$B$1012,231,'表3 支出预算总表'!$G$7:$G$1012)</f>
        <v>0</v>
      </c>
      <c r="E28" s="136"/>
    </row>
    <row r="29" customHeight="1" spans="1:5">
      <c r="A29" s="158"/>
      <c r="B29" s="182"/>
      <c r="C29" s="187" t="s">
        <v>61</v>
      </c>
      <c r="D29" s="182">
        <f>SUMIF('表3 支出预算总表'!$B$7:$B$1012,232,'表3 支出预算总表'!$G$7:$G$1012)</f>
        <v>0</v>
      </c>
      <c r="E29" s="136"/>
    </row>
    <row r="30" customHeight="1" spans="1:5">
      <c r="A30" s="158"/>
      <c r="B30" s="182"/>
      <c r="C30" s="187" t="s">
        <v>62</v>
      </c>
      <c r="D30" s="182">
        <f>SUMIF('表3 支出预算总表'!$B$7:$B$1012,233,'表3 支出预算总表'!$G$7:$G$1012)</f>
        <v>0</v>
      </c>
      <c r="E30" s="136"/>
    </row>
    <row r="31" customHeight="1" spans="1:5">
      <c r="A31" s="158"/>
      <c r="B31" s="182"/>
      <c r="C31" s="160" t="s">
        <v>63</v>
      </c>
      <c r="D31" s="182">
        <f>SUMIF('表3 支出预算总表'!$B$7:$B$1012,234,'表3 支出预算总表'!$G$7:$G$1012)</f>
        <v>0</v>
      </c>
      <c r="E31" s="136"/>
    </row>
    <row r="32" customHeight="1" spans="1:5">
      <c r="A32" s="158"/>
      <c r="B32" s="182"/>
      <c r="C32" s="160" t="s">
        <v>64</v>
      </c>
      <c r="D32" s="182">
        <f>SUMIF('表3 支出预算总表'!$B$7:$B$1012,223,'表3 支出预算总表'!$G$7:$G$1012)</f>
        <v>806.88</v>
      </c>
      <c r="E32" s="136"/>
    </row>
    <row r="33" customHeight="1" spans="1:5">
      <c r="A33" s="164" t="s">
        <v>65</v>
      </c>
      <c r="B33" s="180">
        <f>SUM(B6,B15:B20)</f>
        <v>10359869.5092506</v>
      </c>
      <c r="C33" s="188" t="s">
        <v>66</v>
      </c>
      <c r="D33" s="150">
        <f>SUM(D6:D32)</f>
        <v>14050930.4192506</v>
      </c>
      <c r="E33" s="136"/>
    </row>
    <row r="34" customHeight="1" spans="1:5">
      <c r="A34" s="189"/>
      <c r="B34" s="151"/>
      <c r="C34" s="190" t="s">
        <v>67</v>
      </c>
      <c r="D34" s="151"/>
      <c r="E34" s="136"/>
    </row>
    <row r="35" customHeight="1" spans="1:5">
      <c r="A35" s="191" t="s">
        <v>68</v>
      </c>
      <c r="B35" s="180">
        <f>SUM(B36:B39)</f>
        <v>3691060.91</v>
      </c>
      <c r="C35" s="158"/>
      <c r="D35" s="151"/>
      <c r="E35" s="136"/>
    </row>
    <row r="36" customHeight="1" spans="1:5">
      <c r="A36" s="189" t="s">
        <v>69</v>
      </c>
      <c r="B36" s="182">
        <f>'表2 收入预算总表'!S6</f>
        <v>3690254.03</v>
      </c>
      <c r="C36" s="158"/>
      <c r="D36" s="151"/>
      <c r="E36" s="192"/>
    </row>
    <row r="37" customHeight="1" spans="1:5">
      <c r="A37" s="189" t="s">
        <v>70</v>
      </c>
      <c r="B37" s="182">
        <f>'表2 收入预算总表'!T6</f>
        <v>0</v>
      </c>
      <c r="C37" s="158"/>
      <c r="D37" s="151"/>
      <c r="E37" s="136"/>
    </row>
    <row r="38" customHeight="1" spans="1:5">
      <c r="A38" s="189" t="s">
        <v>71</v>
      </c>
      <c r="B38" s="182">
        <f>'表2 收入预算总表'!U6</f>
        <v>806.88</v>
      </c>
      <c r="C38" s="158"/>
      <c r="D38" s="151"/>
      <c r="E38" s="136"/>
    </row>
    <row r="39" customHeight="1" spans="1:5">
      <c r="A39" s="189" t="s">
        <v>72</v>
      </c>
      <c r="B39" s="151">
        <f>'表2 收入预算总表'!V6</f>
        <v>0</v>
      </c>
      <c r="C39" s="158"/>
      <c r="D39" s="151"/>
      <c r="E39" s="136"/>
    </row>
    <row r="40" customHeight="1" spans="1:5">
      <c r="A40" s="164" t="s">
        <v>73</v>
      </c>
      <c r="B40" s="193">
        <f>SUM(B33:B35)</f>
        <v>14050930.4192506</v>
      </c>
      <c r="C40" s="194" t="s">
        <v>74</v>
      </c>
      <c r="D40" s="150">
        <f>SUM(D33:D34)</f>
        <v>14050930.4192506</v>
      </c>
      <c r="E40" s="136"/>
    </row>
    <row r="43" customHeight="1" spans="1:5">
      <c r="A43" s="136"/>
      <c r="B43" s="136"/>
      <c r="C43" s="136"/>
      <c r="D43" s="136"/>
      <c r="E43" s="136"/>
    </row>
    <row r="46" customHeight="1" spans="1:5">
      <c r="A46" s="136"/>
      <c r="B46" s="136"/>
      <c r="C46" s="136"/>
      <c r="D46" s="136"/>
      <c r="E46" s="136"/>
    </row>
  </sheetData>
  <mergeCells count="2">
    <mergeCell ref="A2:D2"/>
    <mergeCell ref="C4:D4"/>
  </mergeCells>
  <printOptions horizontalCentered="1" verticalCentered="1"/>
  <pageMargins left="0.747916666666667" right="0.747916666666667" top="0.984027777777778" bottom="0.984027777777778" header="0.511805555555556" footer="0.511805555555556"/>
  <pageSetup paperSize="9" scale="94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8"/>
  <sheetViews>
    <sheetView view="pageBreakPreview" zoomScaleNormal="100" topLeftCell="C1" workbookViewId="0">
      <selection activeCell="H20" sqref="H20:H28"/>
    </sheetView>
  </sheetViews>
  <sheetFormatPr defaultColWidth="6.88333333333333" defaultRowHeight="12"/>
  <cols>
    <col min="1" max="2" width="13.875" style="1" customWidth="1"/>
    <col min="3" max="3" width="5.125" style="3" customWidth="1"/>
    <col min="4" max="4" width="4.5" style="3" customWidth="1"/>
    <col min="5" max="5" width="4" style="3" customWidth="1"/>
    <col min="6" max="6" width="31.75" style="1" customWidth="1"/>
    <col min="7" max="7" width="19.4416666666667" style="1" customWidth="1"/>
    <col min="8" max="8" width="14.4416666666667" style="1" customWidth="1"/>
    <col min="9" max="10" width="13.5" style="1" customWidth="1"/>
    <col min="11" max="12" width="13.75" style="1" customWidth="1"/>
    <col min="13" max="18" width="6.375" style="1" customWidth="1"/>
    <col min="19" max="19" width="13.625" style="1" customWidth="1"/>
    <col min="20" max="21" width="12.375" style="1" customWidth="1"/>
    <col min="22" max="22" width="12.8583333333333" style="1" customWidth="1"/>
    <col min="23" max="250" width="6.88333333333333" style="1" customWidth="1"/>
    <col min="251" max="16384" width="6.88333333333333" style="50"/>
  </cols>
  <sheetData>
    <row r="1" spans="1:22">
      <c r="A1" s="1" t="s">
        <v>75</v>
      </c>
      <c r="R1" s="111"/>
      <c r="S1" s="111"/>
      <c r="T1" s="111"/>
      <c r="U1" s="111"/>
      <c r="V1" s="111"/>
    </row>
    <row r="2" ht="20.25" spans="1:22">
      <c r="A2" s="172" t="s">
        <v>76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</row>
    <row r="3" spans="1:22">
      <c r="A3" s="72" t="s">
        <v>21</v>
      </c>
      <c r="B3" s="72"/>
      <c r="R3" s="111"/>
      <c r="S3" s="135"/>
      <c r="V3" s="135" t="s">
        <v>22</v>
      </c>
    </row>
    <row r="4" spans="1:22">
      <c r="A4" s="8" t="s">
        <v>77</v>
      </c>
      <c r="B4" s="8" t="s">
        <v>77</v>
      </c>
      <c r="C4" s="11" t="s">
        <v>78</v>
      </c>
      <c r="D4" s="11"/>
      <c r="E4" s="11"/>
      <c r="F4" s="173" t="s">
        <v>79</v>
      </c>
      <c r="G4" s="8" t="s">
        <v>80</v>
      </c>
      <c r="H4" s="8" t="s">
        <v>81</v>
      </c>
      <c r="I4" s="9" t="s">
        <v>82</v>
      </c>
      <c r="J4" s="9"/>
      <c r="K4" s="9"/>
      <c r="L4" s="9"/>
      <c r="M4" s="8" t="s">
        <v>83</v>
      </c>
      <c r="N4" s="8" t="s">
        <v>84</v>
      </c>
      <c r="O4" s="8" t="s">
        <v>85</v>
      </c>
      <c r="P4" s="8" t="s">
        <v>86</v>
      </c>
      <c r="Q4" s="8" t="s">
        <v>87</v>
      </c>
      <c r="R4" s="8" t="s">
        <v>88</v>
      </c>
      <c r="S4" s="176" t="s">
        <v>89</v>
      </c>
      <c r="T4" s="176"/>
      <c r="U4" s="176"/>
      <c r="V4" s="176"/>
    </row>
    <row r="5" ht="24" spans="1:22">
      <c r="A5" s="8"/>
      <c r="B5" s="8"/>
      <c r="C5" s="11" t="s">
        <v>90</v>
      </c>
      <c r="D5" s="11" t="s">
        <v>91</v>
      </c>
      <c r="E5" s="11" t="s">
        <v>92</v>
      </c>
      <c r="F5" s="173"/>
      <c r="G5" s="8"/>
      <c r="H5" s="8"/>
      <c r="I5" s="126" t="s">
        <v>93</v>
      </c>
      <c r="J5" s="126" t="s">
        <v>94</v>
      </c>
      <c r="K5" s="126" t="s">
        <v>95</v>
      </c>
      <c r="L5" s="126" t="s">
        <v>96</v>
      </c>
      <c r="M5" s="8"/>
      <c r="N5" s="8"/>
      <c r="O5" s="8"/>
      <c r="P5" s="8"/>
      <c r="Q5" s="8"/>
      <c r="R5" s="8"/>
      <c r="S5" s="8" t="s">
        <v>97</v>
      </c>
      <c r="T5" s="8" t="s">
        <v>98</v>
      </c>
      <c r="U5" s="8" t="s">
        <v>99</v>
      </c>
      <c r="V5" s="8" t="s">
        <v>100</v>
      </c>
    </row>
    <row r="6" spans="1:22">
      <c r="A6" s="8"/>
      <c r="B6" s="8"/>
      <c r="C6" s="11"/>
      <c r="D6" s="11"/>
      <c r="E6" s="11"/>
      <c r="F6" s="173"/>
      <c r="G6" s="11" t="s">
        <v>81</v>
      </c>
      <c r="H6" s="80">
        <f t="shared" ref="H6:H29" si="0">I6+M6+N6+O6+P6+Q6+R6+S6+T6+V6+U6</f>
        <v>14050930.4192506</v>
      </c>
      <c r="I6" s="80">
        <f>J6+K6</f>
        <v>10359869.5092506</v>
      </c>
      <c r="J6" s="80">
        <f>SUM(J7:J250)</f>
        <v>10359869.5092506</v>
      </c>
      <c r="K6" s="80">
        <f t="shared" ref="K6:V6" si="1">SUM(K7:K250)</f>
        <v>0</v>
      </c>
      <c r="L6" s="80">
        <f t="shared" si="1"/>
        <v>0</v>
      </c>
      <c r="M6" s="80">
        <f t="shared" si="1"/>
        <v>0</v>
      </c>
      <c r="N6" s="80">
        <f t="shared" si="1"/>
        <v>0</v>
      </c>
      <c r="O6" s="80">
        <f t="shared" si="1"/>
        <v>0</v>
      </c>
      <c r="P6" s="80">
        <f t="shared" si="1"/>
        <v>0</v>
      </c>
      <c r="Q6" s="80">
        <f t="shared" si="1"/>
        <v>0</v>
      </c>
      <c r="R6" s="80">
        <f t="shared" si="1"/>
        <v>0</v>
      </c>
      <c r="S6" s="80">
        <f t="shared" si="1"/>
        <v>3690254.03</v>
      </c>
      <c r="T6" s="80">
        <f t="shared" si="1"/>
        <v>0</v>
      </c>
      <c r="U6" s="80">
        <f t="shared" si="1"/>
        <v>806.88</v>
      </c>
      <c r="V6" s="80">
        <f t="shared" si="1"/>
        <v>0</v>
      </c>
    </row>
    <row r="7" ht="24" spans="1:22">
      <c r="A7" s="174" t="s">
        <v>101</v>
      </c>
      <c r="B7" s="122" t="s">
        <v>102</v>
      </c>
      <c r="C7" s="125" t="s">
        <v>103</v>
      </c>
      <c r="D7" s="125" t="s">
        <v>104</v>
      </c>
      <c r="E7" s="125" t="s">
        <v>105</v>
      </c>
      <c r="F7" s="167" t="s">
        <v>106</v>
      </c>
      <c r="G7" s="124" t="s">
        <v>107</v>
      </c>
      <c r="H7" s="129">
        <f t="shared" si="0"/>
        <v>6443526.39656336</v>
      </c>
      <c r="I7" s="80">
        <f t="shared" ref="I7:I19" si="2">J7+K7+L7</f>
        <v>6443526.39656336</v>
      </c>
      <c r="J7" s="80">
        <v>6443526.39656336</v>
      </c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</row>
    <row r="8" ht="24" spans="1:22">
      <c r="A8" s="174"/>
      <c r="B8" s="122" t="s">
        <v>102</v>
      </c>
      <c r="C8" s="125" t="s">
        <v>108</v>
      </c>
      <c r="D8" s="125" t="s">
        <v>109</v>
      </c>
      <c r="E8" s="125" t="s">
        <v>105</v>
      </c>
      <c r="F8" s="126" t="s">
        <v>110</v>
      </c>
      <c r="G8" s="168" t="s">
        <v>110</v>
      </c>
      <c r="H8" s="129">
        <f t="shared" si="0"/>
        <v>768066.969262075</v>
      </c>
      <c r="I8" s="80">
        <f t="shared" si="2"/>
        <v>768066.969262075</v>
      </c>
      <c r="J8" s="80">
        <v>768066.969262075</v>
      </c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</row>
    <row r="9" ht="24" spans="1:22">
      <c r="A9" s="174"/>
      <c r="B9" s="122" t="s">
        <v>102</v>
      </c>
      <c r="C9" s="125" t="s">
        <v>111</v>
      </c>
      <c r="D9" s="125" t="s">
        <v>112</v>
      </c>
      <c r="E9" s="125" t="s">
        <v>105</v>
      </c>
      <c r="F9" s="126" t="s">
        <v>113</v>
      </c>
      <c r="G9" s="124" t="s">
        <v>113</v>
      </c>
      <c r="H9" s="129">
        <f t="shared" si="0"/>
        <v>135734.158477882</v>
      </c>
      <c r="I9" s="80">
        <f t="shared" si="2"/>
        <v>135734.158477882</v>
      </c>
      <c r="J9" s="80">
        <v>135734.158477882</v>
      </c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</row>
    <row r="10" ht="24" spans="1:22">
      <c r="A10" s="174"/>
      <c r="B10" s="122" t="s">
        <v>102</v>
      </c>
      <c r="C10" s="125" t="s">
        <v>111</v>
      </c>
      <c r="D10" s="125" t="s">
        <v>112</v>
      </c>
      <c r="E10" s="125" t="s">
        <v>109</v>
      </c>
      <c r="F10" s="126" t="s">
        <v>114</v>
      </c>
      <c r="G10" s="124" t="s">
        <v>114</v>
      </c>
      <c r="H10" s="129">
        <f t="shared" si="0"/>
        <v>105450.550817845</v>
      </c>
      <c r="I10" s="80">
        <f t="shared" si="2"/>
        <v>105450.550817845</v>
      </c>
      <c r="J10" s="80">
        <v>105450.550817845</v>
      </c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</row>
    <row r="11" ht="24" spans="1:22">
      <c r="A11" s="174"/>
      <c r="B11" s="122" t="s">
        <v>102</v>
      </c>
      <c r="C11" s="125" t="s">
        <v>115</v>
      </c>
      <c r="D11" s="125" t="s">
        <v>116</v>
      </c>
      <c r="E11" s="125" t="s">
        <v>109</v>
      </c>
      <c r="F11" s="126" t="s">
        <v>117</v>
      </c>
      <c r="G11" s="124" t="s">
        <v>117</v>
      </c>
      <c r="H11" s="129">
        <f t="shared" si="0"/>
        <v>9670.16949000959</v>
      </c>
      <c r="I11" s="80">
        <f t="shared" si="2"/>
        <v>9670.16949000959</v>
      </c>
      <c r="J11" s="80">
        <v>9670.16949000959</v>
      </c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</row>
    <row r="12" ht="24" spans="1:22">
      <c r="A12" s="174"/>
      <c r="B12" s="122" t="s">
        <v>102</v>
      </c>
      <c r="C12" s="125" t="s">
        <v>111</v>
      </c>
      <c r="D12" s="125" t="s">
        <v>118</v>
      </c>
      <c r="E12" s="125" t="s">
        <v>105</v>
      </c>
      <c r="F12" s="126" t="s">
        <v>119</v>
      </c>
      <c r="G12" s="124" t="s">
        <v>119</v>
      </c>
      <c r="H12" s="129">
        <f t="shared" si="0"/>
        <v>12088.6202008072</v>
      </c>
      <c r="I12" s="80">
        <f t="shared" si="2"/>
        <v>12088.6202008072</v>
      </c>
      <c r="J12" s="80">
        <v>12088.6202008072</v>
      </c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</row>
    <row r="13" ht="24" spans="1:22">
      <c r="A13" s="174"/>
      <c r="B13" s="122" t="s">
        <v>102</v>
      </c>
      <c r="C13" s="125" t="s">
        <v>115</v>
      </c>
      <c r="D13" s="125" t="s">
        <v>120</v>
      </c>
      <c r="E13" s="125" t="s">
        <v>120</v>
      </c>
      <c r="F13" s="126" t="s">
        <v>121</v>
      </c>
      <c r="G13" s="124" t="s">
        <v>121</v>
      </c>
      <c r="H13" s="129">
        <f t="shared" si="0"/>
        <v>560344.830535271</v>
      </c>
      <c r="I13" s="80">
        <f t="shared" si="2"/>
        <v>560344.830535271</v>
      </c>
      <c r="J13" s="80">
        <v>560344.830535271</v>
      </c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</row>
    <row r="14" ht="24" spans="1:22">
      <c r="A14" s="174"/>
      <c r="B14" s="122" t="s">
        <v>102</v>
      </c>
      <c r="C14" s="125" t="s">
        <v>111</v>
      </c>
      <c r="D14" s="125" t="s">
        <v>112</v>
      </c>
      <c r="E14" s="125" t="s">
        <v>122</v>
      </c>
      <c r="F14" s="126" t="s">
        <v>123</v>
      </c>
      <c r="G14" s="124" t="s">
        <v>123</v>
      </c>
      <c r="H14" s="129">
        <f t="shared" si="0"/>
        <v>3650</v>
      </c>
      <c r="I14" s="80">
        <f t="shared" si="2"/>
        <v>3650</v>
      </c>
      <c r="J14" s="80">
        <v>3650</v>
      </c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</row>
    <row r="15" ht="24" spans="1:22">
      <c r="A15" s="174"/>
      <c r="B15" s="122" t="s">
        <v>102</v>
      </c>
      <c r="C15" s="125" t="s">
        <v>115</v>
      </c>
      <c r="D15" s="125" t="s">
        <v>120</v>
      </c>
      <c r="E15" s="125" t="s">
        <v>124</v>
      </c>
      <c r="F15" s="126" t="s">
        <v>125</v>
      </c>
      <c r="G15" s="124" t="s">
        <v>125</v>
      </c>
      <c r="H15" s="129">
        <f t="shared" si="0"/>
        <v>314477.813903327</v>
      </c>
      <c r="I15" s="80">
        <f t="shared" si="2"/>
        <v>314477.813903327</v>
      </c>
      <c r="J15" s="80">
        <v>314477.813903327</v>
      </c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</row>
    <row r="16" ht="24" spans="1:22">
      <c r="A16" s="174"/>
      <c r="B16" s="122" t="s">
        <v>102</v>
      </c>
      <c r="C16" s="125" t="s">
        <v>103</v>
      </c>
      <c r="D16" s="125" t="s">
        <v>104</v>
      </c>
      <c r="E16" s="125" t="s">
        <v>105</v>
      </c>
      <c r="F16" s="169" t="s">
        <v>106</v>
      </c>
      <c r="G16" s="130" t="s">
        <v>126</v>
      </c>
      <c r="H16" s="129">
        <f t="shared" si="0"/>
        <v>688080</v>
      </c>
      <c r="I16" s="80">
        <f t="shared" si="2"/>
        <v>688080</v>
      </c>
      <c r="J16" s="80">
        <v>688080</v>
      </c>
      <c r="K16" s="80"/>
      <c r="L16" s="80"/>
      <c r="M16" s="80"/>
      <c r="N16" s="80"/>
      <c r="O16" s="80"/>
      <c r="P16" s="80"/>
      <c r="Q16" s="80"/>
      <c r="R16" s="80"/>
      <c r="S16" s="22"/>
      <c r="T16" s="80"/>
      <c r="U16" s="80"/>
      <c r="V16" s="80"/>
    </row>
    <row r="17" ht="24" spans="1:22">
      <c r="A17" s="174"/>
      <c r="B17" s="122" t="s">
        <v>102</v>
      </c>
      <c r="C17" s="15" t="s">
        <v>103</v>
      </c>
      <c r="D17" s="15" t="s">
        <v>104</v>
      </c>
      <c r="E17" s="15" t="s">
        <v>105</v>
      </c>
      <c r="F17" s="14" t="s">
        <v>106</v>
      </c>
      <c r="G17" s="14" t="s">
        <v>127</v>
      </c>
      <c r="H17" s="129">
        <f t="shared" si="0"/>
        <v>150497.74</v>
      </c>
      <c r="I17" s="80">
        <f t="shared" si="2"/>
        <v>0</v>
      </c>
      <c r="J17" s="80"/>
      <c r="K17" s="80"/>
      <c r="L17" s="80"/>
      <c r="M17" s="80"/>
      <c r="N17" s="80"/>
      <c r="O17" s="80"/>
      <c r="P17" s="80"/>
      <c r="Q17" s="80"/>
      <c r="R17" s="80"/>
      <c r="S17" s="22">
        <v>150497.74</v>
      </c>
      <c r="T17" s="80"/>
      <c r="U17" s="80"/>
      <c r="V17" s="80"/>
    </row>
    <row r="18" spans="1:22">
      <c r="A18" s="174"/>
      <c r="B18" s="14"/>
      <c r="C18" s="15"/>
      <c r="D18" s="15"/>
      <c r="E18" s="15"/>
      <c r="F18" s="175"/>
      <c r="G18" s="14"/>
      <c r="H18" s="80">
        <f t="shared" si="0"/>
        <v>0</v>
      </c>
      <c r="I18" s="80">
        <f t="shared" si="2"/>
        <v>0</v>
      </c>
      <c r="J18" s="80"/>
      <c r="K18" s="80"/>
      <c r="L18" s="80"/>
      <c r="M18" s="80"/>
      <c r="N18" s="80"/>
      <c r="O18" s="80"/>
      <c r="P18" s="80"/>
      <c r="Q18" s="80"/>
      <c r="R18" s="80"/>
      <c r="S18" s="22"/>
      <c r="T18" s="80"/>
      <c r="U18" s="80"/>
      <c r="V18" s="80"/>
    </row>
    <row r="19" spans="1:22">
      <c r="A19" s="174"/>
      <c r="B19" s="14"/>
      <c r="C19" s="15"/>
      <c r="D19" s="15"/>
      <c r="E19" s="15"/>
      <c r="F19" s="175"/>
      <c r="G19" s="14"/>
      <c r="H19" s="80">
        <f t="shared" si="0"/>
        <v>0</v>
      </c>
      <c r="I19" s="80">
        <f t="shared" si="2"/>
        <v>0</v>
      </c>
      <c r="J19" s="80"/>
      <c r="K19" s="80"/>
      <c r="L19" s="80"/>
      <c r="M19" s="80"/>
      <c r="N19" s="80"/>
      <c r="O19" s="80"/>
      <c r="P19" s="80"/>
      <c r="Q19" s="80"/>
      <c r="R19" s="80"/>
      <c r="S19" s="22"/>
      <c r="T19" s="80"/>
      <c r="U19" s="80"/>
      <c r="V19" s="80"/>
    </row>
    <row r="20" ht="24" spans="1:22">
      <c r="A20" s="174" t="s">
        <v>128</v>
      </c>
      <c r="B20" s="122" t="s">
        <v>102</v>
      </c>
      <c r="C20" s="125" t="s">
        <v>129</v>
      </c>
      <c r="D20" s="125" t="s">
        <v>130</v>
      </c>
      <c r="E20" s="125" t="s">
        <v>120</v>
      </c>
      <c r="F20" s="126" t="s">
        <v>131</v>
      </c>
      <c r="G20" s="124" t="s">
        <v>132</v>
      </c>
      <c r="H20" s="129">
        <f t="shared" si="0"/>
        <v>535680</v>
      </c>
      <c r="I20" s="80">
        <f t="shared" ref="I20:I41" si="3">J20+K20+L20</f>
        <v>535680</v>
      </c>
      <c r="J20" s="80">
        <v>535680</v>
      </c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</row>
    <row r="21" ht="24" spans="1:22">
      <c r="A21" s="174"/>
      <c r="B21" s="122" t="s">
        <v>102</v>
      </c>
      <c r="C21" s="125" t="s">
        <v>129</v>
      </c>
      <c r="D21" s="125" t="s">
        <v>130</v>
      </c>
      <c r="E21" s="125" t="s">
        <v>120</v>
      </c>
      <c r="F21" s="126" t="s">
        <v>131</v>
      </c>
      <c r="G21" s="124" t="s">
        <v>133</v>
      </c>
      <c r="H21" s="129">
        <f t="shared" si="0"/>
        <v>260000</v>
      </c>
      <c r="I21" s="80">
        <f t="shared" si="3"/>
        <v>260000</v>
      </c>
      <c r="J21" s="80">
        <v>260000</v>
      </c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</row>
    <row r="22" ht="24" spans="1:22">
      <c r="A22" s="174"/>
      <c r="B22" s="122" t="s">
        <v>102</v>
      </c>
      <c r="C22" s="125" t="s">
        <v>103</v>
      </c>
      <c r="D22" s="125" t="s">
        <v>105</v>
      </c>
      <c r="E22" s="125" t="s">
        <v>134</v>
      </c>
      <c r="F22" s="125" t="s">
        <v>135</v>
      </c>
      <c r="G22" s="124" t="s">
        <v>136</v>
      </c>
      <c r="H22" s="129">
        <f t="shared" si="0"/>
        <v>32500</v>
      </c>
      <c r="I22" s="80">
        <f t="shared" si="3"/>
        <v>32500</v>
      </c>
      <c r="J22" s="80">
        <v>32500</v>
      </c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</row>
    <row r="23" ht="24" spans="1:22">
      <c r="A23" s="174"/>
      <c r="B23" s="122" t="s">
        <v>102</v>
      </c>
      <c r="C23" s="125" t="s">
        <v>103</v>
      </c>
      <c r="D23" s="125" t="s">
        <v>137</v>
      </c>
      <c r="E23" s="125" t="s">
        <v>122</v>
      </c>
      <c r="F23" s="125" t="s">
        <v>138</v>
      </c>
      <c r="G23" s="124" t="s">
        <v>139</v>
      </c>
      <c r="H23" s="129">
        <f t="shared" si="0"/>
        <v>20000</v>
      </c>
      <c r="I23" s="80">
        <f t="shared" si="3"/>
        <v>20000</v>
      </c>
      <c r="J23" s="80">
        <v>20000</v>
      </c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</row>
    <row r="24" ht="24" spans="1:22">
      <c r="A24" s="174"/>
      <c r="B24" s="122" t="s">
        <v>102</v>
      </c>
      <c r="C24" s="125" t="s">
        <v>103</v>
      </c>
      <c r="D24" s="125" t="s">
        <v>104</v>
      </c>
      <c r="E24" s="125" t="s">
        <v>134</v>
      </c>
      <c r="F24" s="125" t="s">
        <v>140</v>
      </c>
      <c r="G24" s="124" t="s">
        <v>141</v>
      </c>
      <c r="H24" s="129">
        <f t="shared" si="0"/>
        <v>100000</v>
      </c>
      <c r="I24" s="80">
        <f t="shared" si="3"/>
        <v>100000</v>
      </c>
      <c r="J24" s="80">
        <v>100000</v>
      </c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</row>
    <row r="25" ht="24" spans="1:22">
      <c r="A25" s="174"/>
      <c r="B25" s="122" t="s">
        <v>102</v>
      </c>
      <c r="C25" s="125" t="s">
        <v>142</v>
      </c>
      <c r="D25" s="125" t="s">
        <v>109</v>
      </c>
      <c r="E25" s="125" t="s">
        <v>143</v>
      </c>
      <c r="F25" s="125" t="s">
        <v>144</v>
      </c>
      <c r="G25" s="124" t="s">
        <v>145</v>
      </c>
      <c r="H25" s="129">
        <f t="shared" si="0"/>
        <v>214600</v>
      </c>
      <c r="I25" s="80">
        <f t="shared" si="3"/>
        <v>214600</v>
      </c>
      <c r="J25" s="80">
        <v>214600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</row>
    <row r="26" ht="24" spans="1:22">
      <c r="A26" s="174"/>
      <c r="B26" s="122" t="s">
        <v>102</v>
      </c>
      <c r="C26" s="125" t="s">
        <v>146</v>
      </c>
      <c r="D26" s="125" t="s">
        <v>143</v>
      </c>
      <c r="E26" s="125" t="s">
        <v>109</v>
      </c>
      <c r="F26" s="125" t="s">
        <v>147</v>
      </c>
      <c r="G26" s="124" t="s">
        <v>148</v>
      </c>
      <c r="H26" s="129">
        <f t="shared" si="0"/>
        <v>100000</v>
      </c>
      <c r="I26" s="80">
        <f t="shared" si="3"/>
        <v>100000</v>
      </c>
      <c r="J26" s="80">
        <v>100000</v>
      </c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</row>
    <row r="27" ht="24" spans="1:22">
      <c r="A27" s="174"/>
      <c r="B27" s="122" t="s">
        <v>102</v>
      </c>
      <c r="C27" s="125" t="s">
        <v>103</v>
      </c>
      <c r="D27" s="125" t="s">
        <v>137</v>
      </c>
      <c r="E27" s="125" t="s">
        <v>122</v>
      </c>
      <c r="F27" s="125" t="s">
        <v>138</v>
      </c>
      <c r="G27" s="124" t="s">
        <v>149</v>
      </c>
      <c r="H27" s="129">
        <f t="shared" si="0"/>
        <v>36000</v>
      </c>
      <c r="I27" s="80">
        <f t="shared" si="3"/>
        <v>36000</v>
      </c>
      <c r="J27" s="80">
        <v>36000</v>
      </c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</row>
    <row r="28" ht="24" spans="1:22">
      <c r="A28" s="174"/>
      <c r="B28" s="122" t="s">
        <v>102</v>
      </c>
      <c r="C28" s="125" t="s">
        <v>103</v>
      </c>
      <c r="D28" s="125" t="s">
        <v>137</v>
      </c>
      <c r="E28" s="125" t="s">
        <v>122</v>
      </c>
      <c r="F28" s="125" t="s">
        <v>138</v>
      </c>
      <c r="G28" s="130" t="s">
        <v>150</v>
      </c>
      <c r="H28" s="129">
        <f t="shared" si="0"/>
        <v>20000</v>
      </c>
      <c r="I28" s="80">
        <f t="shared" si="3"/>
        <v>20000</v>
      </c>
      <c r="J28" s="80">
        <v>20000</v>
      </c>
      <c r="K28" s="80"/>
      <c r="L28" s="80"/>
      <c r="M28" s="80"/>
      <c r="N28" s="80"/>
      <c r="O28" s="80"/>
      <c r="P28" s="80"/>
      <c r="Q28" s="80"/>
      <c r="R28" s="80"/>
      <c r="S28" s="22"/>
      <c r="T28" s="80"/>
      <c r="U28" s="80"/>
      <c r="V28" s="80"/>
    </row>
    <row r="29" ht="36" spans="1:22">
      <c r="A29" s="174"/>
      <c r="B29" s="122" t="s">
        <v>102</v>
      </c>
      <c r="C29" s="15" t="s">
        <v>103</v>
      </c>
      <c r="D29" s="15" t="s">
        <v>105</v>
      </c>
      <c r="E29" s="15" t="s">
        <v>134</v>
      </c>
      <c r="F29" s="14" t="s">
        <v>135</v>
      </c>
      <c r="G29" s="14" t="s">
        <v>151</v>
      </c>
      <c r="H29" s="80">
        <f t="shared" si="0"/>
        <v>5506</v>
      </c>
      <c r="I29" s="80">
        <f t="shared" si="3"/>
        <v>0</v>
      </c>
      <c r="J29" s="80"/>
      <c r="K29" s="80"/>
      <c r="L29" s="80"/>
      <c r="M29" s="80"/>
      <c r="N29" s="80"/>
      <c r="O29" s="80"/>
      <c r="P29" s="80"/>
      <c r="Q29" s="80"/>
      <c r="R29" s="80"/>
      <c r="S29" s="22">
        <v>5506</v>
      </c>
      <c r="T29" s="80"/>
      <c r="U29" s="80"/>
      <c r="V29" s="80"/>
    </row>
    <row r="30" ht="24" spans="1:22">
      <c r="A30" s="174"/>
      <c r="B30" s="122" t="s">
        <v>102</v>
      </c>
      <c r="C30" s="15" t="s">
        <v>103</v>
      </c>
      <c r="D30" s="15" t="s">
        <v>105</v>
      </c>
      <c r="E30" s="15" t="s">
        <v>134</v>
      </c>
      <c r="F30" s="14" t="s">
        <v>135</v>
      </c>
      <c r="G30" s="14" t="s">
        <v>152</v>
      </c>
      <c r="H30" s="80">
        <f t="shared" ref="H30:H56" si="4">I30+M30+N30+O30+P30+Q30+R30+S30+T30+V30+U30</f>
        <v>19640</v>
      </c>
      <c r="I30" s="80">
        <f t="shared" si="3"/>
        <v>0</v>
      </c>
      <c r="J30" s="80"/>
      <c r="K30" s="80"/>
      <c r="L30" s="80"/>
      <c r="M30" s="80"/>
      <c r="N30" s="80"/>
      <c r="O30" s="80"/>
      <c r="P30" s="80"/>
      <c r="Q30" s="80"/>
      <c r="R30" s="80"/>
      <c r="S30" s="22">
        <v>19640</v>
      </c>
      <c r="T30" s="80"/>
      <c r="U30" s="80"/>
      <c r="V30" s="80"/>
    </row>
    <row r="31" ht="24" spans="1:22">
      <c r="A31" s="174"/>
      <c r="B31" s="122" t="s">
        <v>102</v>
      </c>
      <c r="C31" s="15" t="s">
        <v>103</v>
      </c>
      <c r="D31" s="15" t="s">
        <v>104</v>
      </c>
      <c r="E31" s="15" t="s">
        <v>134</v>
      </c>
      <c r="F31" s="14" t="s">
        <v>140</v>
      </c>
      <c r="G31" s="14" t="s">
        <v>141</v>
      </c>
      <c r="H31" s="80">
        <f t="shared" si="4"/>
        <v>137285</v>
      </c>
      <c r="I31" s="80">
        <f t="shared" si="3"/>
        <v>0</v>
      </c>
      <c r="J31" s="80"/>
      <c r="K31" s="80"/>
      <c r="L31" s="80"/>
      <c r="M31" s="80"/>
      <c r="N31" s="80"/>
      <c r="O31" s="80"/>
      <c r="P31" s="80"/>
      <c r="Q31" s="80"/>
      <c r="R31" s="80"/>
      <c r="S31" s="22">
        <v>137285</v>
      </c>
      <c r="T31" s="80"/>
      <c r="U31" s="80"/>
      <c r="V31" s="80"/>
    </row>
    <row r="32" ht="24" spans="1:22">
      <c r="A32" s="174"/>
      <c r="B32" s="122" t="s">
        <v>102</v>
      </c>
      <c r="C32" s="15" t="s">
        <v>103</v>
      </c>
      <c r="D32" s="15" t="s">
        <v>120</v>
      </c>
      <c r="E32" s="15" t="s">
        <v>130</v>
      </c>
      <c r="F32" s="14" t="s">
        <v>153</v>
      </c>
      <c r="G32" s="14" t="s">
        <v>154</v>
      </c>
      <c r="H32" s="80">
        <f t="shared" si="4"/>
        <v>50185</v>
      </c>
      <c r="I32" s="80">
        <f t="shared" si="3"/>
        <v>0</v>
      </c>
      <c r="J32" s="80"/>
      <c r="K32" s="80"/>
      <c r="L32" s="80"/>
      <c r="M32" s="80"/>
      <c r="N32" s="80"/>
      <c r="O32" s="80"/>
      <c r="P32" s="80"/>
      <c r="Q32" s="80"/>
      <c r="R32" s="80"/>
      <c r="S32" s="22">
        <v>50185</v>
      </c>
      <c r="T32" s="80"/>
      <c r="U32" s="80"/>
      <c r="V32" s="80"/>
    </row>
    <row r="33" ht="24" spans="1:22">
      <c r="A33" s="174"/>
      <c r="B33" s="122" t="s">
        <v>102</v>
      </c>
      <c r="C33" s="15" t="s">
        <v>103</v>
      </c>
      <c r="D33" s="15" t="s">
        <v>124</v>
      </c>
      <c r="E33" s="15" t="s">
        <v>122</v>
      </c>
      <c r="F33" s="14" t="s">
        <v>155</v>
      </c>
      <c r="G33" s="14" t="s">
        <v>156</v>
      </c>
      <c r="H33" s="80">
        <f t="shared" si="4"/>
        <v>38300</v>
      </c>
      <c r="I33" s="80">
        <f t="shared" si="3"/>
        <v>0</v>
      </c>
      <c r="J33" s="80"/>
      <c r="K33" s="80"/>
      <c r="L33" s="80"/>
      <c r="M33" s="80"/>
      <c r="N33" s="80"/>
      <c r="O33" s="80"/>
      <c r="P33" s="80"/>
      <c r="Q33" s="80"/>
      <c r="R33" s="80"/>
      <c r="S33" s="22">
        <v>38300</v>
      </c>
      <c r="T33" s="80"/>
      <c r="U33" s="80"/>
      <c r="V33" s="80"/>
    </row>
    <row r="34" ht="24" spans="1:22">
      <c r="A34" s="174"/>
      <c r="B34" s="122" t="s">
        <v>102</v>
      </c>
      <c r="C34" s="15" t="s">
        <v>103</v>
      </c>
      <c r="D34" s="15" t="s">
        <v>124</v>
      </c>
      <c r="E34" s="15" t="s">
        <v>122</v>
      </c>
      <c r="F34" s="14" t="s">
        <v>155</v>
      </c>
      <c r="G34" s="14" t="s">
        <v>157</v>
      </c>
      <c r="H34" s="80">
        <f t="shared" si="4"/>
        <v>10000</v>
      </c>
      <c r="I34" s="80">
        <f t="shared" si="3"/>
        <v>0</v>
      </c>
      <c r="J34" s="80"/>
      <c r="K34" s="80"/>
      <c r="L34" s="80"/>
      <c r="M34" s="80"/>
      <c r="N34" s="80"/>
      <c r="O34" s="80"/>
      <c r="P34" s="80"/>
      <c r="Q34" s="80"/>
      <c r="R34" s="80"/>
      <c r="S34" s="22">
        <v>10000</v>
      </c>
      <c r="T34" s="80"/>
      <c r="U34" s="80"/>
      <c r="V34" s="80"/>
    </row>
    <row r="35" ht="24" spans="1:22">
      <c r="A35" s="174"/>
      <c r="B35" s="122" t="s">
        <v>102</v>
      </c>
      <c r="C35" s="15" t="s">
        <v>103</v>
      </c>
      <c r="D35" s="15" t="s">
        <v>137</v>
      </c>
      <c r="E35" s="15" t="s">
        <v>122</v>
      </c>
      <c r="F35" s="14" t="s">
        <v>138</v>
      </c>
      <c r="G35" s="14" t="s">
        <v>150</v>
      </c>
      <c r="H35" s="80">
        <f t="shared" si="4"/>
        <v>20000</v>
      </c>
      <c r="I35" s="80">
        <f t="shared" si="3"/>
        <v>0</v>
      </c>
      <c r="J35" s="80"/>
      <c r="K35" s="80"/>
      <c r="L35" s="80"/>
      <c r="M35" s="80"/>
      <c r="N35" s="80"/>
      <c r="O35" s="80"/>
      <c r="P35" s="80"/>
      <c r="Q35" s="80"/>
      <c r="R35" s="80"/>
      <c r="S35" s="22">
        <v>20000</v>
      </c>
      <c r="T35" s="80"/>
      <c r="U35" s="80"/>
      <c r="V35" s="80"/>
    </row>
    <row r="36" ht="24" spans="1:22">
      <c r="A36" s="174"/>
      <c r="B36" s="122" t="s">
        <v>102</v>
      </c>
      <c r="C36" s="15" t="s">
        <v>103</v>
      </c>
      <c r="D36" s="15" t="s">
        <v>137</v>
      </c>
      <c r="E36" s="15" t="s">
        <v>122</v>
      </c>
      <c r="F36" s="14" t="s">
        <v>138</v>
      </c>
      <c r="G36" s="14" t="s">
        <v>158</v>
      </c>
      <c r="H36" s="80">
        <f t="shared" si="4"/>
        <v>17260</v>
      </c>
      <c r="I36" s="80">
        <f t="shared" si="3"/>
        <v>0</v>
      </c>
      <c r="J36" s="80"/>
      <c r="K36" s="80"/>
      <c r="L36" s="80"/>
      <c r="M36" s="80"/>
      <c r="N36" s="80"/>
      <c r="O36" s="80"/>
      <c r="P36" s="80"/>
      <c r="Q36" s="80"/>
      <c r="R36" s="80"/>
      <c r="S36" s="22">
        <v>17260</v>
      </c>
      <c r="T36" s="80"/>
      <c r="U36" s="80"/>
      <c r="V36" s="80"/>
    </row>
    <row r="37" ht="24" spans="1:22">
      <c r="A37" s="174"/>
      <c r="B37" s="122" t="s">
        <v>102</v>
      </c>
      <c r="C37" s="15" t="s">
        <v>103</v>
      </c>
      <c r="D37" s="15" t="s">
        <v>159</v>
      </c>
      <c r="E37" s="15" t="s">
        <v>109</v>
      </c>
      <c r="F37" s="14" t="s">
        <v>160</v>
      </c>
      <c r="G37" s="14" t="s">
        <v>161</v>
      </c>
      <c r="H37" s="80">
        <f t="shared" si="4"/>
        <v>24000</v>
      </c>
      <c r="I37" s="80">
        <f t="shared" si="3"/>
        <v>0</v>
      </c>
      <c r="J37" s="80"/>
      <c r="K37" s="80"/>
      <c r="L37" s="80"/>
      <c r="M37" s="80"/>
      <c r="N37" s="80"/>
      <c r="O37" s="80"/>
      <c r="P37" s="80"/>
      <c r="Q37" s="80"/>
      <c r="R37" s="80"/>
      <c r="S37" s="22">
        <v>24000</v>
      </c>
      <c r="T37" s="80"/>
      <c r="U37" s="80"/>
      <c r="V37" s="80"/>
    </row>
    <row r="38" ht="24" spans="1:22">
      <c r="A38" s="174"/>
      <c r="B38" s="122" t="s">
        <v>102</v>
      </c>
      <c r="C38" s="15" t="s">
        <v>103</v>
      </c>
      <c r="D38" s="15" t="s">
        <v>159</v>
      </c>
      <c r="E38" s="15" t="s">
        <v>109</v>
      </c>
      <c r="F38" s="14" t="s">
        <v>160</v>
      </c>
      <c r="G38" s="14" t="s">
        <v>162</v>
      </c>
      <c r="H38" s="80">
        <f t="shared" si="4"/>
        <v>6000</v>
      </c>
      <c r="I38" s="80">
        <f t="shared" si="3"/>
        <v>0</v>
      </c>
      <c r="J38" s="80"/>
      <c r="K38" s="80"/>
      <c r="L38" s="80"/>
      <c r="M38" s="80"/>
      <c r="N38" s="80"/>
      <c r="O38" s="80"/>
      <c r="P38" s="80"/>
      <c r="Q38" s="80"/>
      <c r="R38" s="80"/>
      <c r="S38" s="22">
        <v>6000</v>
      </c>
      <c r="T38" s="80"/>
      <c r="U38" s="80"/>
      <c r="V38" s="80"/>
    </row>
    <row r="39" ht="24" spans="1:22">
      <c r="A39" s="174"/>
      <c r="B39" s="122" t="s">
        <v>102</v>
      </c>
      <c r="C39" s="15" t="s">
        <v>103</v>
      </c>
      <c r="D39" s="15" t="s">
        <v>159</v>
      </c>
      <c r="E39" s="15" t="s">
        <v>122</v>
      </c>
      <c r="F39" s="14" t="s">
        <v>163</v>
      </c>
      <c r="G39" s="14" t="s">
        <v>164</v>
      </c>
      <c r="H39" s="80">
        <f t="shared" si="4"/>
        <v>180000</v>
      </c>
      <c r="I39" s="80">
        <f t="shared" si="3"/>
        <v>0</v>
      </c>
      <c r="J39" s="80"/>
      <c r="K39" s="80"/>
      <c r="L39" s="80"/>
      <c r="M39" s="80"/>
      <c r="N39" s="80"/>
      <c r="O39" s="80"/>
      <c r="P39" s="80"/>
      <c r="Q39" s="80"/>
      <c r="R39" s="80"/>
      <c r="S39" s="22">
        <v>180000</v>
      </c>
      <c r="T39" s="80"/>
      <c r="U39" s="80"/>
      <c r="V39" s="80"/>
    </row>
    <row r="40" ht="48" spans="1:22">
      <c r="A40" s="174"/>
      <c r="B40" s="122" t="s">
        <v>102</v>
      </c>
      <c r="C40" s="15" t="s">
        <v>165</v>
      </c>
      <c r="D40" s="15" t="s">
        <v>105</v>
      </c>
      <c r="E40" s="15" t="s">
        <v>166</v>
      </c>
      <c r="F40" s="14" t="s">
        <v>167</v>
      </c>
      <c r="G40" s="14" t="s">
        <v>168</v>
      </c>
      <c r="H40" s="80">
        <f t="shared" si="4"/>
        <v>40000</v>
      </c>
      <c r="I40" s="80">
        <f t="shared" si="3"/>
        <v>0</v>
      </c>
      <c r="J40" s="80"/>
      <c r="K40" s="80"/>
      <c r="L40" s="80"/>
      <c r="M40" s="80"/>
      <c r="N40" s="80"/>
      <c r="O40" s="80"/>
      <c r="P40" s="80"/>
      <c r="Q40" s="80"/>
      <c r="R40" s="80"/>
      <c r="S40" s="22">
        <v>40000</v>
      </c>
      <c r="T40" s="80"/>
      <c r="U40" s="80"/>
      <c r="V40" s="80"/>
    </row>
    <row r="41" ht="24" spans="1:22">
      <c r="A41" s="174"/>
      <c r="B41" s="122" t="s">
        <v>102</v>
      </c>
      <c r="C41" s="15" t="s">
        <v>165</v>
      </c>
      <c r="D41" s="15" t="s">
        <v>105</v>
      </c>
      <c r="E41" s="15" t="s">
        <v>122</v>
      </c>
      <c r="F41" s="14" t="s">
        <v>169</v>
      </c>
      <c r="G41" s="14" t="s">
        <v>170</v>
      </c>
      <c r="H41" s="80">
        <f t="shared" si="4"/>
        <v>160000</v>
      </c>
      <c r="I41" s="80">
        <f t="shared" ref="I41:I46" si="5">J41+K41+L41</f>
        <v>0</v>
      </c>
      <c r="J41" s="18"/>
      <c r="K41" s="18"/>
      <c r="L41" s="80"/>
      <c r="M41" s="18"/>
      <c r="N41" s="18"/>
      <c r="O41" s="18"/>
      <c r="P41" s="18"/>
      <c r="Q41" s="18"/>
      <c r="R41" s="18"/>
      <c r="S41" s="22">
        <v>160000</v>
      </c>
      <c r="T41" s="18"/>
      <c r="U41" s="18"/>
      <c r="V41" s="18"/>
    </row>
    <row r="42" ht="24" spans="1:22">
      <c r="A42" s="174"/>
      <c r="B42" s="122" t="s">
        <v>102</v>
      </c>
      <c r="C42" s="15" t="s">
        <v>165</v>
      </c>
      <c r="D42" s="15" t="s">
        <v>122</v>
      </c>
      <c r="E42" s="15" t="s">
        <v>109</v>
      </c>
      <c r="F42" s="14" t="s">
        <v>171</v>
      </c>
      <c r="G42" s="14" t="s">
        <v>172</v>
      </c>
      <c r="H42" s="80">
        <f t="shared" si="4"/>
        <v>20000</v>
      </c>
      <c r="I42" s="80">
        <f t="shared" si="5"/>
        <v>0</v>
      </c>
      <c r="J42" s="18"/>
      <c r="K42" s="18"/>
      <c r="L42" s="80"/>
      <c r="M42" s="18"/>
      <c r="N42" s="18"/>
      <c r="O42" s="18"/>
      <c r="P42" s="18"/>
      <c r="Q42" s="18"/>
      <c r="R42" s="18"/>
      <c r="S42" s="22">
        <v>20000</v>
      </c>
      <c r="T42" s="18"/>
      <c r="U42" s="18"/>
      <c r="V42" s="18"/>
    </row>
    <row r="43" ht="24" spans="1:22">
      <c r="A43" s="174"/>
      <c r="B43" s="122" t="s">
        <v>102</v>
      </c>
      <c r="C43" s="15" t="s">
        <v>165</v>
      </c>
      <c r="D43" s="15" t="s">
        <v>122</v>
      </c>
      <c r="E43" s="15" t="s">
        <v>122</v>
      </c>
      <c r="F43" s="14" t="s">
        <v>173</v>
      </c>
      <c r="G43" s="14" t="s">
        <v>174</v>
      </c>
      <c r="H43" s="80">
        <f t="shared" si="4"/>
        <v>20000</v>
      </c>
      <c r="I43" s="80">
        <f t="shared" si="5"/>
        <v>0</v>
      </c>
      <c r="J43" s="18"/>
      <c r="K43" s="18"/>
      <c r="L43" s="80"/>
      <c r="M43" s="18"/>
      <c r="N43" s="18"/>
      <c r="O43" s="18"/>
      <c r="P43" s="18"/>
      <c r="Q43" s="18"/>
      <c r="R43" s="18"/>
      <c r="S43" s="22">
        <v>20000</v>
      </c>
      <c r="T43" s="18"/>
      <c r="U43" s="18"/>
      <c r="V43" s="18"/>
    </row>
    <row r="44" ht="24" spans="1:22">
      <c r="A44" s="174"/>
      <c r="B44" s="122" t="s">
        <v>102</v>
      </c>
      <c r="C44" s="15" t="s">
        <v>165</v>
      </c>
      <c r="D44" s="15" t="s">
        <v>122</v>
      </c>
      <c r="E44" s="15" t="s">
        <v>122</v>
      </c>
      <c r="F44" s="14" t="s">
        <v>173</v>
      </c>
      <c r="G44" s="14" t="s">
        <v>175</v>
      </c>
      <c r="H44" s="80">
        <f t="shared" si="4"/>
        <v>40000</v>
      </c>
      <c r="I44" s="80">
        <f t="shared" si="5"/>
        <v>0</v>
      </c>
      <c r="J44" s="18"/>
      <c r="K44" s="18"/>
      <c r="L44" s="80"/>
      <c r="M44" s="18"/>
      <c r="N44" s="18"/>
      <c r="O44" s="18"/>
      <c r="P44" s="18"/>
      <c r="Q44" s="18"/>
      <c r="R44" s="18"/>
      <c r="S44" s="22">
        <v>40000</v>
      </c>
      <c r="T44" s="18"/>
      <c r="U44" s="18"/>
      <c r="V44" s="18"/>
    </row>
    <row r="45" ht="24" spans="1:22">
      <c r="A45" s="174"/>
      <c r="B45" s="122" t="s">
        <v>102</v>
      </c>
      <c r="C45" s="15" t="s">
        <v>115</v>
      </c>
      <c r="D45" s="15" t="s">
        <v>109</v>
      </c>
      <c r="E45" s="15" t="s">
        <v>134</v>
      </c>
      <c r="F45" s="14" t="s">
        <v>176</v>
      </c>
      <c r="G45" s="14" t="s">
        <v>177</v>
      </c>
      <c r="H45" s="80">
        <f t="shared" si="4"/>
        <v>50000</v>
      </c>
      <c r="I45" s="80">
        <f t="shared" si="5"/>
        <v>0</v>
      </c>
      <c r="J45" s="18"/>
      <c r="K45" s="18"/>
      <c r="L45" s="80"/>
      <c r="M45" s="18"/>
      <c r="N45" s="18"/>
      <c r="O45" s="18"/>
      <c r="P45" s="18"/>
      <c r="Q45" s="18"/>
      <c r="R45" s="18"/>
      <c r="S45" s="22">
        <v>50000</v>
      </c>
      <c r="T45" s="18"/>
      <c r="U45" s="18"/>
      <c r="V45" s="18"/>
    </row>
    <row r="46" ht="36" spans="1:22">
      <c r="A46" s="174"/>
      <c r="B46" s="122" t="s">
        <v>102</v>
      </c>
      <c r="C46" s="15" t="s">
        <v>111</v>
      </c>
      <c r="D46" s="15" t="s">
        <v>143</v>
      </c>
      <c r="E46" s="15" t="s">
        <v>134</v>
      </c>
      <c r="F46" s="14" t="s">
        <v>178</v>
      </c>
      <c r="G46" s="14" t="s">
        <v>179</v>
      </c>
      <c r="H46" s="80">
        <f t="shared" si="4"/>
        <v>1768</v>
      </c>
      <c r="I46" s="80">
        <f t="shared" si="5"/>
        <v>0</v>
      </c>
      <c r="J46" s="18"/>
      <c r="K46" s="18"/>
      <c r="L46" s="80"/>
      <c r="M46" s="18"/>
      <c r="N46" s="18"/>
      <c r="O46" s="18"/>
      <c r="P46" s="18"/>
      <c r="Q46" s="18"/>
      <c r="R46" s="18"/>
      <c r="S46" s="22">
        <v>1768</v>
      </c>
      <c r="T46" s="18"/>
      <c r="U46" s="18"/>
      <c r="V46" s="18"/>
    </row>
    <row r="47" ht="36" spans="1:22">
      <c r="A47" s="174"/>
      <c r="B47" s="122" t="s">
        <v>102</v>
      </c>
      <c r="C47" s="15" t="s">
        <v>111</v>
      </c>
      <c r="D47" s="15" t="s">
        <v>143</v>
      </c>
      <c r="E47" s="15" t="s">
        <v>180</v>
      </c>
      <c r="F47" s="14" t="s">
        <v>181</v>
      </c>
      <c r="G47" s="14" t="s">
        <v>182</v>
      </c>
      <c r="H47" s="80">
        <f t="shared" si="4"/>
        <v>482</v>
      </c>
      <c r="I47" s="80">
        <f t="shared" ref="I47:I56" si="6">J47+K47+L47</f>
        <v>0</v>
      </c>
      <c r="J47" s="18"/>
      <c r="K47" s="18"/>
      <c r="L47" s="80"/>
      <c r="M47" s="18"/>
      <c r="N47" s="18"/>
      <c r="O47" s="18"/>
      <c r="P47" s="18"/>
      <c r="Q47" s="18"/>
      <c r="R47" s="18"/>
      <c r="S47" s="22">
        <v>482</v>
      </c>
      <c r="T47" s="18"/>
      <c r="U47" s="18"/>
      <c r="V47" s="18"/>
    </row>
    <row r="48" ht="24" spans="1:22">
      <c r="A48" s="174"/>
      <c r="B48" s="122" t="s">
        <v>102</v>
      </c>
      <c r="C48" s="15" t="s">
        <v>111</v>
      </c>
      <c r="D48" s="15" t="s">
        <v>130</v>
      </c>
      <c r="E48" s="15" t="s">
        <v>183</v>
      </c>
      <c r="F48" s="14" t="s">
        <v>184</v>
      </c>
      <c r="G48" s="14" t="s">
        <v>185</v>
      </c>
      <c r="H48" s="80">
        <f t="shared" si="4"/>
        <v>31200</v>
      </c>
      <c r="I48" s="80">
        <f t="shared" si="6"/>
        <v>0</v>
      </c>
      <c r="J48" s="18"/>
      <c r="K48" s="18"/>
      <c r="L48" s="80"/>
      <c r="M48" s="18"/>
      <c r="N48" s="18"/>
      <c r="O48" s="18"/>
      <c r="P48" s="18"/>
      <c r="Q48" s="18"/>
      <c r="R48" s="18"/>
      <c r="S48" s="22">
        <v>31200</v>
      </c>
      <c r="T48" s="18"/>
      <c r="U48" s="18"/>
      <c r="V48" s="18"/>
    </row>
    <row r="49" ht="24" spans="1:22">
      <c r="A49" s="174"/>
      <c r="B49" s="122" t="s">
        <v>102</v>
      </c>
      <c r="C49" s="15" t="s">
        <v>146</v>
      </c>
      <c r="D49" s="15" t="s">
        <v>143</v>
      </c>
      <c r="E49" s="15" t="s">
        <v>109</v>
      </c>
      <c r="F49" s="14" t="s">
        <v>147</v>
      </c>
      <c r="G49" s="14" t="s">
        <v>186</v>
      </c>
      <c r="H49" s="80">
        <f t="shared" si="4"/>
        <v>100000</v>
      </c>
      <c r="I49" s="80">
        <f t="shared" si="6"/>
        <v>0</v>
      </c>
      <c r="J49" s="18"/>
      <c r="K49" s="18"/>
      <c r="L49" s="80"/>
      <c r="M49" s="18"/>
      <c r="N49" s="18"/>
      <c r="O49" s="18"/>
      <c r="P49" s="18"/>
      <c r="Q49" s="18"/>
      <c r="R49" s="18"/>
      <c r="S49" s="22">
        <v>100000</v>
      </c>
      <c r="T49" s="18"/>
      <c r="U49" s="18"/>
      <c r="V49" s="18"/>
    </row>
    <row r="50" ht="36" spans="1:22">
      <c r="A50" s="174"/>
      <c r="B50" s="122" t="s">
        <v>102</v>
      </c>
      <c r="C50" s="15" t="s">
        <v>129</v>
      </c>
      <c r="D50" s="15" t="s">
        <v>105</v>
      </c>
      <c r="E50" s="15" t="s">
        <v>187</v>
      </c>
      <c r="F50" s="14" t="s">
        <v>188</v>
      </c>
      <c r="G50" s="14" t="s">
        <v>189</v>
      </c>
      <c r="H50" s="80">
        <f t="shared" si="4"/>
        <v>70000</v>
      </c>
      <c r="I50" s="80">
        <f t="shared" si="6"/>
        <v>0</v>
      </c>
      <c r="J50" s="18"/>
      <c r="K50" s="18"/>
      <c r="L50" s="80"/>
      <c r="M50" s="18"/>
      <c r="N50" s="18"/>
      <c r="O50" s="18"/>
      <c r="P50" s="18"/>
      <c r="Q50" s="18"/>
      <c r="R50" s="18"/>
      <c r="S50" s="22">
        <v>70000</v>
      </c>
      <c r="T50" s="18"/>
      <c r="U50" s="18"/>
      <c r="V50" s="18"/>
    </row>
    <row r="51" ht="24" spans="1:22">
      <c r="A51" s="174"/>
      <c r="B51" s="122" t="s">
        <v>102</v>
      </c>
      <c r="C51" s="15" t="s">
        <v>129</v>
      </c>
      <c r="D51" s="15" t="s">
        <v>105</v>
      </c>
      <c r="E51" s="15" t="s">
        <v>122</v>
      </c>
      <c r="F51" s="14" t="s">
        <v>190</v>
      </c>
      <c r="G51" s="14" t="s">
        <v>191</v>
      </c>
      <c r="H51" s="80">
        <f t="shared" si="4"/>
        <v>119222.13</v>
      </c>
      <c r="I51" s="80">
        <f t="shared" si="6"/>
        <v>0</v>
      </c>
      <c r="J51" s="18"/>
      <c r="K51" s="18"/>
      <c r="L51" s="80"/>
      <c r="M51" s="18"/>
      <c r="N51" s="18"/>
      <c r="O51" s="18"/>
      <c r="P51" s="18"/>
      <c r="Q51" s="18"/>
      <c r="R51" s="18"/>
      <c r="S51" s="22">
        <v>119222.13</v>
      </c>
      <c r="T51" s="18"/>
      <c r="U51" s="18"/>
      <c r="V51" s="18"/>
    </row>
    <row r="52" ht="48" spans="1:22">
      <c r="A52" s="174"/>
      <c r="B52" s="122" t="s">
        <v>102</v>
      </c>
      <c r="C52" s="15" t="s">
        <v>129</v>
      </c>
      <c r="D52" s="15" t="s">
        <v>109</v>
      </c>
      <c r="E52" s="15" t="s">
        <v>130</v>
      </c>
      <c r="F52" s="14" t="s">
        <v>192</v>
      </c>
      <c r="G52" s="14" t="s">
        <v>193</v>
      </c>
      <c r="H52" s="80">
        <f t="shared" si="4"/>
        <v>85982</v>
      </c>
      <c r="I52" s="80">
        <f t="shared" si="6"/>
        <v>0</v>
      </c>
      <c r="J52" s="18"/>
      <c r="K52" s="18"/>
      <c r="L52" s="80"/>
      <c r="M52" s="18"/>
      <c r="N52" s="18"/>
      <c r="O52" s="18"/>
      <c r="P52" s="18"/>
      <c r="Q52" s="18"/>
      <c r="R52" s="18"/>
      <c r="S52" s="22">
        <v>85982</v>
      </c>
      <c r="T52" s="18"/>
      <c r="U52" s="18"/>
      <c r="V52" s="18"/>
    </row>
    <row r="53" ht="36" spans="1:22">
      <c r="A53" s="174"/>
      <c r="B53" s="122" t="s">
        <v>102</v>
      </c>
      <c r="C53" s="15" t="s">
        <v>129</v>
      </c>
      <c r="D53" s="15" t="s">
        <v>104</v>
      </c>
      <c r="E53" s="15" t="s">
        <v>122</v>
      </c>
      <c r="F53" s="14" t="s">
        <v>194</v>
      </c>
      <c r="G53" s="14" t="s">
        <v>195</v>
      </c>
      <c r="H53" s="80">
        <f t="shared" si="4"/>
        <v>150000</v>
      </c>
      <c r="I53" s="80">
        <f t="shared" si="6"/>
        <v>0</v>
      </c>
      <c r="J53" s="18"/>
      <c r="K53" s="18"/>
      <c r="L53" s="80"/>
      <c r="M53" s="18"/>
      <c r="N53" s="18"/>
      <c r="O53" s="18"/>
      <c r="P53" s="18"/>
      <c r="Q53" s="18"/>
      <c r="R53" s="18"/>
      <c r="S53" s="22">
        <v>150000</v>
      </c>
      <c r="T53" s="18"/>
      <c r="U53" s="18"/>
      <c r="V53" s="18"/>
    </row>
    <row r="54" ht="36" spans="1:22">
      <c r="A54" s="174"/>
      <c r="B54" s="122" t="s">
        <v>102</v>
      </c>
      <c r="C54" s="15" t="s">
        <v>129</v>
      </c>
      <c r="D54" s="15" t="s">
        <v>120</v>
      </c>
      <c r="E54" s="15" t="s">
        <v>122</v>
      </c>
      <c r="F54" s="14" t="s">
        <v>196</v>
      </c>
      <c r="G54" s="14" t="s">
        <v>197</v>
      </c>
      <c r="H54" s="80">
        <f t="shared" si="4"/>
        <v>600000</v>
      </c>
      <c r="I54" s="80">
        <f t="shared" si="6"/>
        <v>0</v>
      </c>
      <c r="J54" s="18"/>
      <c r="K54" s="18"/>
      <c r="L54" s="80"/>
      <c r="M54" s="18"/>
      <c r="N54" s="18"/>
      <c r="O54" s="18"/>
      <c r="P54" s="18"/>
      <c r="Q54" s="18"/>
      <c r="R54" s="18"/>
      <c r="S54" s="22">
        <v>600000</v>
      </c>
      <c r="T54" s="18"/>
      <c r="U54" s="18"/>
      <c r="V54" s="18"/>
    </row>
    <row r="55" ht="24" spans="1:22">
      <c r="A55" s="174"/>
      <c r="B55" s="122" t="s">
        <v>102</v>
      </c>
      <c r="C55" s="15" t="s">
        <v>129</v>
      </c>
      <c r="D55" s="15" t="s">
        <v>120</v>
      </c>
      <c r="E55" s="15" t="s">
        <v>122</v>
      </c>
      <c r="F55" s="14" t="s">
        <v>196</v>
      </c>
      <c r="G55" s="14" t="s">
        <v>198</v>
      </c>
      <c r="H55" s="80">
        <f t="shared" si="4"/>
        <v>420000</v>
      </c>
      <c r="I55" s="80">
        <f t="shared" si="6"/>
        <v>0</v>
      </c>
      <c r="J55" s="18"/>
      <c r="K55" s="18"/>
      <c r="L55" s="80"/>
      <c r="M55" s="18"/>
      <c r="N55" s="18"/>
      <c r="O55" s="18"/>
      <c r="P55" s="18"/>
      <c r="Q55" s="18"/>
      <c r="R55" s="18"/>
      <c r="S55" s="22">
        <v>420000</v>
      </c>
      <c r="T55" s="18"/>
      <c r="U55" s="23"/>
      <c r="V55" s="18"/>
    </row>
    <row r="56" ht="24" spans="1:22">
      <c r="A56" s="174"/>
      <c r="B56" s="122" t="s">
        <v>102</v>
      </c>
      <c r="C56" s="15" t="s">
        <v>129</v>
      </c>
      <c r="D56" s="15" t="s">
        <v>130</v>
      </c>
      <c r="E56" s="15" t="s">
        <v>120</v>
      </c>
      <c r="F56" s="14" t="s">
        <v>131</v>
      </c>
      <c r="G56" s="14" t="s">
        <v>199</v>
      </c>
      <c r="H56" s="80">
        <f t="shared" si="4"/>
        <v>18000</v>
      </c>
      <c r="I56" s="80">
        <f t="shared" si="6"/>
        <v>0</v>
      </c>
      <c r="J56" s="18"/>
      <c r="K56" s="18"/>
      <c r="L56" s="80"/>
      <c r="M56" s="18"/>
      <c r="N56" s="18"/>
      <c r="O56" s="18"/>
      <c r="P56" s="18"/>
      <c r="Q56" s="18"/>
      <c r="R56" s="18"/>
      <c r="S56" s="22">
        <v>18000</v>
      </c>
      <c r="T56" s="18"/>
      <c r="U56" s="23"/>
      <c r="V56" s="18"/>
    </row>
    <row r="57" ht="48" spans="1:22">
      <c r="A57" s="174"/>
      <c r="B57" s="122" t="s">
        <v>102</v>
      </c>
      <c r="C57" s="15" t="s">
        <v>129</v>
      </c>
      <c r="D57" s="15" t="s">
        <v>122</v>
      </c>
      <c r="E57" s="15" t="s">
        <v>122</v>
      </c>
      <c r="F57" s="14" t="s">
        <v>200</v>
      </c>
      <c r="G57" s="14" t="s">
        <v>201</v>
      </c>
      <c r="H57" s="80">
        <f t="shared" ref="H57:H78" si="7">I57+M57+N57+O57+P57+Q57+R57+S57+T57+V57+U57</f>
        <v>920000</v>
      </c>
      <c r="I57" s="80">
        <f t="shared" ref="I57:I78" si="8">J57+K57+L57</f>
        <v>0</v>
      </c>
      <c r="J57" s="18"/>
      <c r="K57" s="18"/>
      <c r="L57" s="80"/>
      <c r="M57" s="18"/>
      <c r="N57" s="18"/>
      <c r="O57" s="18"/>
      <c r="P57" s="18"/>
      <c r="Q57" s="18"/>
      <c r="R57" s="18"/>
      <c r="S57" s="22">
        <v>920000</v>
      </c>
      <c r="T57" s="18"/>
      <c r="U57" s="18"/>
      <c r="V57" s="18"/>
    </row>
    <row r="58" ht="24" spans="1:22">
      <c r="A58" s="174"/>
      <c r="B58" s="122" t="s">
        <v>102</v>
      </c>
      <c r="C58" s="15" t="s">
        <v>142</v>
      </c>
      <c r="D58" s="15" t="s">
        <v>109</v>
      </c>
      <c r="E58" s="15" t="s">
        <v>143</v>
      </c>
      <c r="F58" s="14" t="s">
        <v>144</v>
      </c>
      <c r="G58" s="14" t="s">
        <v>202</v>
      </c>
      <c r="H58" s="80">
        <f t="shared" si="7"/>
        <v>184926.16</v>
      </c>
      <c r="I58" s="80">
        <f t="shared" si="8"/>
        <v>0</v>
      </c>
      <c r="J58" s="18"/>
      <c r="K58" s="18"/>
      <c r="L58" s="80"/>
      <c r="M58" s="18"/>
      <c r="N58" s="18"/>
      <c r="O58" s="18"/>
      <c r="P58" s="18"/>
      <c r="Q58" s="18"/>
      <c r="R58" s="18"/>
      <c r="S58" s="22">
        <v>184926.16</v>
      </c>
      <c r="T58" s="18"/>
      <c r="U58" s="18"/>
      <c r="V58" s="18"/>
    </row>
    <row r="59" ht="24" spans="1:22">
      <c r="A59" s="174"/>
      <c r="B59" s="122" t="s">
        <v>102</v>
      </c>
      <c r="C59" s="17" t="s">
        <v>203</v>
      </c>
      <c r="D59" s="17" t="s">
        <v>105</v>
      </c>
      <c r="E59" s="17" t="s">
        <v>120</v>
      </c>
      <c r="F59" s="16" t="s">
        <v>204</v>
      </c>
      <c r="G59" s="16" t="s">
        <v>205</v>
      </c>
      <c r="H59" s="80">
        <f t="shared" si="7"/>
        <v>608</v>
      </c>
      <c r="I59" s="80">
        <f t="shared" si="8"/>
        <v>0</v>
      </c>
      <c r="J59" s="18"/>
      <c r="K59" s="18"/>
      <c r="L59" s="80"/>
      <c r="M59" s="18"/>
      <c r="N59" s="18"/>
      <c r="O59" s="18"/>
      <c r="P59" s="18"/>
      <c r="Q59" s="18"/>
      <c r="R59" s="18"/>
      <c r="S59" s="18"/>
      <c r="T59" s="18"/>
      <c r="U59" s="23">
        <v>608</v>
      </c>
      <c r="V59" s="18"/>
    </row>
    <row r="60" ht="36" spans="1:22">
      <c r="A60" s="174"/>
      <c r="B60" s="122" t="s">
        <v>102</v>
      </c>
      <c r="C60" s="17" t="s">
        <v>203</v>
      </c>
      <c r="D60" s="17" t="s">
        <v>105</v>
      </c>
      <c r="E60" s="17" t="s">
        <v>120</v>
      </c>
      <c r="F60" s="16" t="s">
        <v>204</v>
      </c>
      <c r="G60" s="16" t="s">
        <v>206</v>
      </c>
      <c r="H60" s="80">
        <f t="shared" si="7"/>
        <v>198.88</v>
      </c>
      <c r="I60" s="80">
        <f t="shared" si="8"/>
        <v>0</v>
      </c>
      <c r="J60" s="18"/>
      <c r="K60" s="18"/>
      <c r="L60" s="80"/>
      <c r="M60" s="18"/>
      <c r="N60" s="18"/>
      <c r="O60" s="18"/>
      <c r="P60" s="18"/>
      <c r="Q60" s="18"/>
      <c r="R60" s="18"/>
      <c r="S60" s="18"/>
      <c r="T60" s="18"/>
      <c r="U60" s="23">
        <v>198.88</v>
      </c>
      <c r="V60" s="18"/>
    </row>
    <row r="61" spans="1:22">
      <c r="A61" s="174"/>
      <c r="B61" s="18"/>
      <c r="C61" s="11"/>
      <c r="D61" s="11"/>
      <c r="E61" s="11"/>
      <c r="F61" s="18"/>
      <c r="G61" s="18"/>
      <c r="H61" s="80">
        <f t="shared" si="7"/>
        <v>0</v>
      </c>
      <c r="I61" s="80">
        <f t="shared" si="8"/>
        <v>0</v>
      </c>
      <c r="J61" s="18"/>
      <c r="K61" s="18"/>
      <c r="L61" s="80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>
      <c r="A62" s="174"/>
      <c r="B62" s="18"/>
      <c r="C62" s="11"/>
      <c r="D62" s="11"/>
      <c r="E62" s="11"/>
      <c r="F62" s="18"/>
      <c r="G62" s="18"/>
      <c r="H62" s="80">
        <f t="shared" si="7"/>
        <v>0</v>
      </c>
      <c r="I62" s="80">
        <f t="shared" si="8"/>
        <v>0</v>
      </c>
      <c r="J62" s="18"/>
      <c r="K62" s="18"/>
      <c r="L62" s="80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1:22">
      <c r="A63" s="174"/>
      <c r="B63" s="18"/>
      <c r="C63" s="11"/>
      <c r="D63" s="11"/>
      <c r="E63" s="11"/>
      <c r="F63" s="18"/>
      <c r="G63" s="18"/>
      <c r="H63" s="80">
        <f t="shared" si="7"/>
        <v>0</v>
      </c>
      <c r="I63" s="80">
        <f t="shared" si="8"/>
        <v>0</v>
      </c>
      <c r="J63" s="18"/>
      <c r="K63" s="18"/>
      <c r="L63" s="80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>
      <c r="A64" s="174"/>
      <c r="B64" s="18"/>
      <c r="C64" s="11"/>
      <c r="D64" s="11"/>
      <c r="E64" s="11"/>
      <c r="F64" s="18"/>
      <c r="G64" s="18"/>
      <c r="H64" s="80">
        <f t="shared" si="7"/>
        <v>0</v>
      </c>
      <c r="I64" s="80">
        <f t="shared" si="8"/>
        <v>0</v>
      </c>
      <c r="J64" s="18"/>
      <c r="K64" s="18"/>
      <c r="L64" s="80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>
      <c r="A65" s="174"/>
      <c r="B65" s="18"/>
      <c r="C65" s="11"/>
      <c r="D65" s="11"/>
      <c r="E65" s="11"/>
      <c r="F65" s="18"/>
      <c r="G65" s="18"/>
      <c r="H65" s="80">
        <f t="shared" si="7"/>
        <v>0</v>
      </c>
      <c r="I65" s="80">
        <f t="shared" si="8"/>
        <v>0</v>
      </c>
      <c r="J65" s="18"/>
      <c r="K65" s="18"/>
      <c r="L65" s="80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>
      <c r="A66" s="174"/>
      <c r="B66" s="18"/>
      <c r="C66" s="11"/>
      <c r="D66" s="11"/>
      <c r="E66" s="11"/>
      <c r="F66" s="18"/>
      <c r="G66" s="18"/>
      <c r="H66" s="80">
        <f t="shared" si="7"/>
        <v>0</v>
      </c>
      <c r="I66" s="80">
        <f t="shared" si="8"/>
        <v>0</v>
      </c>
      <c r="J66" s="18"/>
      <c r="K66" s="18"/>
      <c r="L66" s="80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>
      <c r="A67" s="174"/>
      <c r="B67" s="18"/>
      <c r="C67" s="11"/>
      <c r="D67" s="11"/>
      <c r="E67" s="11"/>
      <c r="F67" s="18"/>
      <c r="G67" s="18"/>
      <c r="H67" s="80">
        <f t="shared" si="7"/>
        <v>0</v>
      </c>
      <c r="I67" s="80">
        <f t="shared" si="8"/>
        <v>0</v>
      </c>
      <c r="J67" s="18"/>
      <c r="K67" s="18"/>
      <c r="L67" s="80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>
      <c r="A68" s="174"/>
      <c r="B68" s="18"/>
      <c r="C68" s="11"/>
      <c r="D68" s="11"/>
      <c r="E68" s="11"/>
      <c r="F68" s="18"/>
      <c r="G68" s="18"/>
      <c r="H68" s="80">
        <f t="shared" si="7"/>
        <v>0</v>
      </c>
      <c r="I68" s="80">
        <f t="shared" si="8"/>
        <v>0</v>
      </c>
      <c r="J68" s="18"/>
      <c r="K68" s="18"/>
      <c r="L68" s="80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>
      <c r="A69" s="174"/>
      <c r="B69" s="18"/>
      <c r="C69" s="11"/>
      <c r="D69" s="11"/>
      <c r="E69" s="11"/>
      <c r="F69" s="18"/>
      <c r="G69" s="18"/>
      <c r="H69" s="80">
        <f t="shared" si="7"/>
        <v>0</v>
      </c>
      <c r="I69" s="80">
        <f t="shared" si="8"/>
        <v>0</v>
      </c>
      <c r="J69" s="18"/>
      <c r="K69" s="18"/>
      <c r="L69" s="80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>
      <c r="A70" s="174"/>
      <c r="B70" s="18"/>
      <c r="C70" s="11"/>
      <c r="D70" s="11"/>
      <c r="E70" s="11"/>
      <c r="F70" s="18"/>
      <c r="G70" s="18"/>
      <c r="H70" s="80">
        <f t="shared" si="7"/>
        <v>0</v>
      </c>
      <c r="I70" s="80">
        <f t="shared" si="8"/>
        <v>0</v>
      </c>
      <c r="J70" s="18"/>
      <c r="K70" s="18"/>
      <c r="L70" s="80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>
      <c r="A71" s="174"/>
      <c r="B71" s="18"/>
      <c r="C71" s="11"/>
      <c r="D71" s="11"/>
      <c r="E71" s="11"/>
      <c r="F71" s="18"/>
      <c r="G71" s="18"/>
      <c r="H71" s="80">
        <f t="shared" si="7"/>
        <v>0</v>
      </c>
      <c r="I71" s="80">
        <f t="shared" si="8"/>
        <v>0</v>
      </c>
      <c r="J71" s="18"/>
      <c r="K71" s="18"/>
      <c r="L71" s="80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>
      <c r="A72" s="174"/>
      <c r="B72" s="18"/>
      <c r="C72" s="11"/>
      <c r="D72" s="11"/>
      <c r="E72" s="11"/>
      <c r="F72" s="18"/>
      <c r="G72" s="18"/>
      <c r="H72" s="80">
        <f t="shared" si="7"/>
        <v>0</v>
      </c>
      <c r="I72" s="80">
        <f t="shared" si="8"/>
        <v>0</v>
      </c>
      <c r="J72" s="18"/>
      <c r="K72" s="18"/>
      <c r="L72" s="80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>
      <c r="A73" s="174"/>
      <c r="B73" s="18"/>
      <c r="C73" s="11"/>
      <c r="D73" s="11"/>
      <c r="E73" s="11"/>
      <c r="F73" s="18"/>
      <c r="G73" s="18"/>
      <c r="H73" s="80">
        <f t="shared" si="7"/>
        <v>0</v>
      </c>
      <c r="I73" s="80">
        <f t="shared" si="8"/>
        <v>0</v>
      </c>
      <c r="J73" s="18"/>
      <c r="K73" s="18"/>
      <c r="L73" s="80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>
      <c r="A74" s="174"/>
      <c r="B74" s="18"/>
      <c r="C74" s="11"/>
      <c r="D74" s="11"/>
      <c r="E74" s="11"/>
      <c r="F74" s="18"/>
      <c r="G74" s="18"/>
      <c r="H74" s="80">
        <f t="shared" si="7"/>
        <v>0</v>
      </c>
      <c r="I74" s="80">
        <f t="shared" si="8"/>
        <v>0</v>
      </c>
      <c r="J74" s="18"/>
      <c r="K74" s="18"/>
      <c r="L74" s="80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>
      <c r="A75" s="174"/>
      <c r="B75" s="18"/>
      <c r="C75" s="11"/>
      <c r="D75" s="11"/>
      <c r="E75" s="11"/>
      <c r="F75" s="18"/>
      <c r="G75" s="18"/>
      <c r="H75" s="80">
        <f t="shared" si="7"/>
        <v>0</v>
      </c>
      <c r="I75" s="80">
        <f t="shared" si="8"/>
        <v>0</v>
      </c>
      <c r="J75" s="18"/>
      <c r="K75" s="18"/>
      <c r="L75" s="80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>
      <c r="A76" s="174"/>
      <c r="B76" s="18"/>
      <c r="C76" s="11"/>
      <c r="D76" s="11"/>
      <c r="E76" s="11"/>
      <c r="F76" s="18"/>
      <c r="G76" s="18"/>
      <c r="H76" s="80">
        <f t="shared" si="7"/>
        <v>0</v>
      </c>
      <c r="I76" s="80">
        <f t="shared" si="8"/>
        <v>0</v>
      </c>
      <c r="J76" s="18"/>
      <c r="K76" s="18"/>
      <c r="L76" s="80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22">
      <c r="A77" s="174"/>
      <c r="B77" s="18"/>
      <c r="C77" s="11"/>
      <c r="D77" s="11"/>
      <c r="E77" s="11"/>
      <c r="F77" s="18"/>
      <c r="G77" s="18"/>
      <c r="H77" s="80">
        <f t="shared" si="7"/>
        <v>0</v>
      </c>
      <c r="I77" s="80">
        <f t="shared" si="8"/>
        <v>0</v>
      </c>
      <c r="J77" s="18"/>
      <c r="K77" s="18"/>
      <c r="L77" s="80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2">
      <c r="A78" s="174"/>
      <c r="B78" s="18"/>
      <c r="C78" s="11"/>
      <c r="D78" s="11"/>
      <c r="E78" s="11"/>
      <c r="F78" s="18"/>
      <c r="G78" s="18"/>
      <c r="H78" s="80">
        <f t="shared" si="7"/>
        <v>0</v>
      </c>
      <c r="I78" s="80">
        <f t="shared" si="8"/>
        <v>0</v>
      </c>
      <c r="J78" s="18"/>
      <c r="K78" s="18"/>
      <c r="L78" s="80"/>
      <c r="M78" s="18"/>
      <c r="N78" s="18"/>
      <c r="O78" s="18"/>
      <c r="P78" s="18"/>
      <c r="Q78" s="18"/>
      <c r="R78" s="18"/>
      <c r="S78" s="18"/>
      <c r="T78" s="18"/>
      <c r="U78" s="18"/>
      <c r="V78" s="18"/>
    </row>
  </sheetData>
  <mergeCells count="18">
    <mergeCell ref="A2:V2"/>
    <mergeCell ref="S4:V4"/>
    <mergeCell ref="A4:A6"/>
    <mergeCell ref="A7:A19"/>
    <mergeCell ref="A20:A78"/>
    <mergeCell ref="B4:B6"/>
    <mergeCell ref="C5:C6"/>
    <mergeCell ref="D5:D6"/>
    <mergeCell ref="E5:E6"/>
    <mergeCell ref="F4:F6"/>
    <mergeCell ref="G4:G5"/>
    <mergeCell ref="H4:H5"/>
    <mergeCell ref="M4:M5"/>
    <mergeCell ref="N4:N5"/>
    <mergeCell ref="O4:O5"/>
    <mergeCell ref="P4:P5"/>
    <mergeCell ref="Q4:Q5"/>
    <mergeCell ref="R4:R5"/>
  </mergeCells>
  <dataValidations count="1">
    <dataValidation type="list" allowBlank="1" showInputMessage="1" showErrorMessage="1" sqref="K23 K24:K25">
      <formula1>"经常性项目,一次性项目"</formula1>
    </dataValidation>
  </dataValidations>
  <printOptions horizontalCentered="1"/>
  <pageMargins left="0.629861111111111" right="0.236111111111111" top="0.472222222222222" bottom="0.511805555555556" header="0.314583333333333" footer="0.314583333333333"/>
  <pageSetup paperSize="9" scale="55" fitToHeight="7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8"/>
  <sheetViews>
    <sheetView zoomScale="85" zoomScaleNormal="85" workbookViewId="0">
      <selection activeCell="E26" sqref="E26:F58"/>
    </sheetView>
  </sheetViews>
  <sheetFormatPr defaultColWidth="6.88333333333333" defaultRowHeight="21" customHeight="1"/>
  <cols>
    <col min="1" max="1" width="19.2583333333333" style="1" customWidth="1"/>
    <col min="2" max="4" width="3.88333333333333" style="1" customWidth="1"/>
    <col min="5" max="5" width="31.2416666666667" style="1" customWidth="1"/>
    <col min="6" max="6" width="30.8583333333333" style="1" customWidth="1"/>
    <col min="7" max="7" width="20.875" style="1" customWidth="1"/>
    <col min="8" max="8" width="19.5583333333333" style="1" customWidth="1"/>
    <col min="9" max="9" width="20" style="1" customWidth="1"/>
    <col min="10" max="10" width="16.7583333333333" style="1" customWidth="1"/>
    <col min="11" max="11" width="18.3833333333333" style="1" customWidth="1"/>
    <col min="12" max="12" width="22.6416666666667" style="1" customWidth="1"/>
    <col min="13" max="234" width="6.88333333333333" style="1" customWidth="1"/>
    <col min="235" max="16384" width="6.88333333333333" style="1"/>
  </cols>
  <sheetData>
    <row r="1" customHeight="1" spans="1:1">
      <c r="A1" s="1" t="s">
        <v>207</v>
      </c>
    </row>
    <row r="2" ht="30.75" customHeight="1" spans="1:12">
      <c r="A2" s="6" t="s">
        <v>208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customHeight="1" spans="1:12">
      <c r="A3" s="72" t="s">
        <v>21</v>
      </c>
      <c r="L3" s="170" t="s">
        <v>22</v>
      </c>
    </row>
    <row r="4" customHeight="1" spans="1:12">
      <c r="A4" s="8" t="s">
        <v>77</v>
      </c>
      <c r="B4" s="9" t="s">
        <v>78</v>
      </c>
      <c r="C4" s="9"/>
      <c r="D4" s="9"/>
      <c r="E4" s="8" t="s">
        <v>79</v>
      </c>
      <c r="F4" s="8" t="s">
        <v>80</v>
      </c>
      <c r="G4" s="10" t="s">
        <v>81</v>
      </c>
      <c r="H4" s="166" t="s">
        <v>101</v>
      </c>
      <c r="I4" s="166" t="s">
        <v>128</v>
      </c>
      <c r="J4" s="171" t="s">
        <v>209</v>
      </c>
      <c r="K4" s="171" t="s">
        <v>210</v>
      </c>
      <c r="L4" s="171" t="s">
        <v>211</v>
      </c>
    </row>
    <row r="5" ht="42.75" customHeight="1" spans="1:12">
      <c r="A5" s="8"/>
      <c r="B5" s="11" t="s">
        <v>90</v>
      </c>
      <c r="C5" s="11" t="s">
        <v>91</v>
      </c>
      <c r="D5" s="11" t="s">
        <v>92</v>
      </c>
      <c r="E5" s="8"/>
      <c r="F5" s="8"/>
      <c r="G5" s="10"/>
      <c r="H5" s="166"/>
      <c r="I5" s="166"/>
      <c r="J5" s="171"/>
      <c r="K5" s="171"/>
      <c r="L5" s="171"/>
    </row>
    <row r="6" customHeight="1" spans="1:12">
      <c r="A6" s="8"/>
      <c r="B6" s="11"/>
      <c r="C6" s="11"/>
      <c r="D6" s="11"/>
      <c r="E6" s="8"/>
      <c r="F6" s="11" t="s">
        <v>81</v>
      </c>
      <c r="G6" s="80">
        <f>SUM(H6:L6)</f>
        <v>14050930.4192506</v>
      </c>
      <c r="H6" s="80">
        <f>SUM(H7:H1028)</f>
        <v>9041089.50925058</v>
      </c>
      <c r="I6" s="80">
        <f>SUM(I7:I1028)</f>
        <v>1318780</v>
      </c>
      <c r="J6" s="80">
        <f>SUM(J7:J1028)</f>
        <v>0</v>
      </c>
      <c r="K6" s="80">
        <f>SUM(K7:K1028)</f>
        <v>0</v>
      </c>
      <c r="L6" s="80">
        <f>SUM(L7:L1028)</f>
        <v>3691060.91</v>
      </c>
    </row>
    <row r="7" ht="25.5" customHeight="1" spans="1:12">
      <c r="A7" s="122" t="s">
        <v>102</v>
      </c>
      <c r="B7" s="125" t="s">
        <v>103</v>
      </c>
      <c r="C7" s="125" t="s">
        <v>104</v>
      </c>
      <c r="D7" s="125" t="s">
        <v>105</v>
      </c>
      <c r="E7" s="167" t="s">
        <v>106</v>
      </c>
      <c r="F7" s="124" t="s">
        <v>107</v>
      </c>
      <c r="G7" s="80">
        <f t="shared" ref="G7:G19" si="0">SUM(H7:L7)</f>
        <v>6443526.39656336</v>
      </c>
      <c r="H7" s="80">
        <v>6443526.39656336</v>
      </c>
      <c r="I7" s="18"/>
      <c r="J7" s="18"/>
      <c r="K7" s="18"/>
      <c r="L7" s="18"/>
    </row>
    <row r="8" ht="25.5" customHeight="1" spans="1:12">
      <c r="A8" s="122" t="s">
        <v>102</v>
      </c>
      <c r="B8" s="125" t="s">
        <v>108</v>
      </c>
      <c r="C8" s="125" t="s">
        <v>109</v>
      </c>
      <c r="D8" s="125" t="s">
        <v>105</v>
      </c>
      <c r="E8" s="126" t="s">
        <v>110</v>
      </c>
      <c r="F8" s="168" t="s">
        <v>110</v>
      </c>
      <c r="G8" s="80">
        <f t="shared" si="0"/>
        <v>768066.969262075</v>
      </c>
      <c r="H8" s="80">
        <v>768066.969262075</v>
      </c>
      <c r="I8" s="18"/>
      <c r="J8" s="18"/>
      <c r="K8" s="18"/>
      <c r="L8" s="18"/>
    </row>
    <row r="9" ht="25.5" customHeight="1" spans="1:12">
      <c r="A9" s="122" t="s">
        <v>102</v>
      </c>
      <c r="B9" s="125" t="s">
        <v>111</v>
      </c>
      <c r="C9" s="125" t="s">
        <v>112</v>
      </c>
      <c r="D9" s="125" t="s">
        <v>105</v>
      </c>
      <c r="E9" s="126" t="s">
        <v>113</v>
      </c>
      <c r="F9" s="124" t="s">
        <v>113</v>
      </c>
      <c r="G9" s="80">
        <f t="shared" si="0"/>
        <v>135734.158477882</v>
      </c>
      <c r="H9" s="80">
        <v>135734.158477882</v>
      </c>
      <c r="I9" s="18"/>
      <c r="J9" s="18"/>
      <c r="K9" s="18"/>
      <c r="L9" s="18"/>
    </row>
    <row r="10" ht="25.5" customHeight="1" spans="1:12">
      <c r="A10" s="122" t="s">
        <v>102</v>
      </c>
      <c r="B10" s="125" t="s">
        <v>111</v>
      </c>
      <c r="C10" s="125" t="s">
        <v>112</v>
      </c>
      <c r="D10" s="125" t="s">
        <v>109</v>
      </c>
      <c r="E10" s="126" t="s">
        <v>114</v>
      </c>
      <c r="F10" s="124" t="s">
        <v>114</v>
      </c>
      <c r="G10" s="80">
        <f t="shared" si="0"/>
        <v>105450.550817845</v>
      </c>
      <c r="H10" s="80">
        <v>105450.550817845</v>
      </c>
      <c r="I10" s="18"/>
      <c r="J10" s="18"/>
      <c r="K10" s="18"/>
      <c r="L10" s="18"/>
    </row>
    <row r="11" ht="25.5" customHeight="1" spans="1:12">
      <c r="A11" s="122" t="s">
        <v>102</v>
      </c>
      <c r="B11" s="125" t="s">
        <v>115</v>
      </c>
      <c r="C11" s="125" t="s">
        <v>116</v>
      </c>
      <c r="D11" s="125" t="s">
        <v>109</v>
      </c>
      <c r="E11" s="126" t="s">
        <v>117</v>
      </c>
      <c r="F11" s="124" t="s">
        <v>117</v>
      </c>
      <c r="G11" s="80">
        <f t="shared" si="0"/>
        <v>9670.16949000959</v>
      </c>
      <c r="H11" s="80">
        <v>9670.16949000959</v>
      </c>
      <c r="I11" s="18"/>
      <c r="J11" s="18"/>
      <c r="K11" s="18"/>
      <c r="L11" s="18"/>
    </row>
    <row r="12" ht="25.5" customHeight="1" spans="1:12">
      <c r="A12" s="122" t="s">
        <v>102</v>
      </c>
      <c r="B12" s="125" t="s">
        <v>111</v>
      </c>
      <c r="C12" s="125" t="s">
        <v>118</v>
      </c>
      <c r="D12" s="125" t="s">
        <v>105</v>
      </c>
      <c r="E12" s="126" t="s">
        <v>119</v>
      </c>
      <c r="F12" s="124" t="s">
        <v>119</v>
      </c>
      <c r="G12" s="80">
        <f t="shared" si="0"/>
        <v>12088.6202008072</v>
      </c>
      <c r="H12" s="80">
        <v>12088.6202008072</v>
      </c>
      <c r="I12" s="18"/>
      <c r="J12" s="18"/>
      <c r="K12" s="18"/>
      <c r="L12" s="18"/>
    </row>
    <row r="13" ht="25.5" customHeight="1" spans="1:12">
      <c r="A13" s="122" t="s">
        <v>102</v>
      </c>
      <c r="B13" s="125" t="s">
        <v>115</v>
      </c>
      <c r="C13" s="125" t="s">
        <v>120</v>
      </c>
      <c r="D13" s="125" t="s">
        <v>120</v>
      </c>
      <c r="E13" s="126" t="s">
        <v>121</v>
      </c>
      <c r="F13" s="124" t="s">
        <v>121</v>
      </c>
      <c r="G13" s="80">
        <f t="shared" si="0"/>
        <v>560344.830535271</v>
      </c>
      <c r="H13" s="80">
        <v>560344.830535271</v>
      </c>
      <c r="I13" s="18"/>
      <c r="J13" s="18"/>
      <c r="K13" s="18"/>
      <c r="L13" s="18"/>
    </row>
    <row r="14" ht="25.5" customHeight="1" spans="1:12">
      <c r="A14" s="122" t="s">
        <v>102</v>
      </c>
      <c r="B14" s="125" t="s">
        <v>111</v>
      </c>
      <c r="C14" s="125" t="s">
        <v>112</v>
      </c>
      <c r="D14" s="125" t="s">
        <v>122</v>
      </c>
      <c r="E14" s="126" t="s">
        <v>123</v>
      </c>
      <c r="F14" s="124" t="s">
        <v>123</v>
      </c>
      <c r="G14" s="80">
        <f t="shared" si="0"/>
        <v>3650</v>
      </c>
      <c r="H14" s="80">
        <v>3650</v>
      </c>
      <c r="I14" s="18"/>
      <c r="J14" s="18"/>
      <c r="K14" s="18"/>
      <c r="L14" s="18"/>
    </row>
    <row r="15" ht="25.5" customHeight="1" spans="1:12">
      <c r="A15" s="122" t="s">
        <v>102</v>
      </c>
      <c r="B15" s="125" t="s">
        <v>115</v>
      </c>
      <c r="C15" s="125" t="s">
        <v>120</v>
      </c>
      <c r="D15" s="125" t="s">
        <v>124</v>
      </c>
      <c r="E15" s="126" t="s">
        <v>125</v>
      </c>
      <c r="F15" s="124" t="s">
        <v>125</v>
      </c>
      <c r="G15" s="80">
        <f t="shared" si="0"/>
        <v>314477.813903327</v>
      </c>
      <c r="H15" s="80">
        <v>314477.813903327</v>
      </c>
      <c r="I15" s="18"/>
      <c r="J15" s="18"/>
      <c r="K15" s="18"/>
      <c r="L15" s="18"/>
    </row>
    <row r="16" ht="25.5" customHeight="1" spans="1:12">
      <c r="A16" s="122" t="s">
        <v>102</v>
      </c>
      <c r="B16" s="125" t="s">
        <v>103</v>
      </c>
      <c r="C16" s="125" t="s">
        <v>104</v>
      </c>
      <c r="D16" s="125" t="s">
        <v>105</v>
      </c>
      <c r="E16" s="169" t="s">
        <v>106</v>
      </c>
      <c r="F16" s="130" t="s">
        <v>126</v>
      </c>
      <c r="G16" s="80">
        <f t="shared" si="0"/>
        <v>688080</v>
      </c>
      <c r="H16" s="80">
        <v>688080</v>
      </c>
      <c r="I16" s="18"/>
      <c r="J16" s="18"/>
      <c r="K16" s="18"/>
      <c r="L16" s="22"/>
    </row>
    <row r="17" ht="25.5" customHeight="1" spans="1:12">
      <c r="A17" s="122" t="s">
        <v>102</v>
      </c>
      <c r="B17" s="125" t="s">
        <v>129</v>
      </c>
      <c r="C17" s="125" t="s">
        <v>130</v>
      </c>
      <c r="D17" s="125" t="s">
        <v>120</v>
      </c>
      <c r="E17" s="126" t="s">
        <v>131</v>
      </c>
      <c r="F17" s="124" t="s">
        <v>132</v>
      </c>
      <c r="G17" s="80">
        <f t="shared" si="0"/>
        <v>535680</v>
      </c>
      <c r="H17" s="80"/>
      <c r="I17" s="80">
        <v>535680</v>
      </c>
      <c r="J17" s="80"/>
      <c r="K17" s="80"/>
      <c r="L17" s="80"/>
    </row>
    <row r="18" ht="25.5" customHeight="1" spans="1:12">
      <c r="A18" s="122" t="s">
        <v>102</v>
      </c>
      <c r="B18" s="125" t="s">
        <v>129</v>
      </c>
      <c r="C18" s="125" t="s">
        <v>130</v>
      </c>
      <c r="D18" s="125" t="s">
        <v>120</v>
      </c>
      <c r="E18" s="126" t="s">
        <v>131</v>
      </c>
      <c r="F18" s="124" t="s">
        <v>133</v>
      </c>
      <c r="G18" s="80">
        <f t="shared" si="0"/>
        <v>260000</v>
      </c>
      <c r="H18" s="80"/>
      <c r="I18" s="80">
        <v>260000</v>
      </c>
      <c r="J18" s="80"/>
      <c r="K18" s="80"/>
      <c r="L18" s="80"/>
    </row>
    <row r="19" ht="25.5" customHeight="1" spans="1:12">
      <c r="A19" s="122" t="s">
        <v>102</v>
      </c>
      <c r="B19" s="125" t="s">
        <v>103</v>
      </c>
      <c r="C19" s="125" t="s">
        <v>105</v>
      </c>
      <c r="D19" s="125" t="s">
        <v>134</v>
      </c>
      <c r="E19" s="125" t="s">
        <v>135</v>
      </c>
      <c r="F19" s="124" t="s">
        <v>136</v>
      </c>
      <c r="G19" s="80">
        <f t="shared" si="0"/>
        <v>32500</v>
      </c>
      <c r="H19" s="80"/>
      <c r="I19" s="80">
        <v>32500</v>
      </c>
      <c r="J19" s="80"/>
      <c r="K19" s="80"/>
      <c r="L19" s="80"/>
    </row>
    <row r="20" ht="25.5" customHeight="1" spans="1:12">
      <c r="A20" s="122" t="s">
        <v>102</v>
      </c>
      <c r="B20" s="125" t="s">
        <v>103</v>
      </c>
      <c r="C20" s="125" t="s">
        <v>137</v>
      </c>
      <c r="D20" s="125" t="s">
        <v>122</v>
      </c>
      <c r="E20" s="125" t="s">
        <v>138</v>
      </c>
      <c r="F20" s="124" t="s">
        <v>139</v>
      </c>
      <c r="G20" s="80">
        <f t="shared" ref="G20:G39" si="1">SUM(H20:L20)</f>
        <v>20000</v>
      </c>
      <c r="H20" s="80"/>
      <c r="I20" s="80">
        <v>20000</v>
      </c>
      <c r="J20" s="80"/>
      <c r="K20" s="80"/>
      <c r="L20" s="80"/>
    </row>
    <row r="21" ht="25.5" customHeight="1" spans="1:12">
      <c r="A21" s="122" t="s">
        <v>102</v>
      </c>
      <c r="B21" s="125" t="s">
        <v>103</v>
      </c>
      <c r="C21" s="125" t="s">
        <v>104</v>
      </c>
      <c r="D21" s="125" t="s">
        <v>134</v>
      </c>
      <c r="E21" s="125" t="s">
        <v>140</v>
      </c>
      <c r="F21" s="124" t="s">
        <v>141</v>
      </c>
      <c r="G21" s="80">
        <f t="shared" si="1"/>
        <v>100000</v>
      </c>
      <c r="H21" s="80"/>
      <c r="I21" s="80">
        <v>100000</v>
      </c>
      <c r="J21" s="80"/>
      <c r="K21" s="80"/>
      <c r="L21" s="80"/>
    </row>
    <row r="22" ht="25.5" customHeight="1" spans="1:12">
      <c r="A22" s="122" t="s">
        <v>102</v>
      </c>
      <c r="B22" s="125" t="s">
        <v>142</v>
      </c>
      <c r="C22" s="125" t="s">
        <v>109</v>
      </c>
      <c r="D22" s="125" t="s">
        <v>143</v>
      </c>
      <c r="E22" s="125" t="s">
        <v>144</v>
      </c>
      <c r="F22" s="124" t="s">
        <v>145</v>
      </c>
      <c r="G22" s="80">
        <f t="shared" si="1"/>
        <v>214600</v>
      </c>
      <c r="H22" s="80"/>
      <c r="I22" s="80">
        <v>214600</v>
      </c>
      <c r="J22" s="80"/>
      <c r="K22" s="80"/>
      <c r="L22" s="80"/>
    </row>
    <row r="23" ht="25.5" customHeight="1" spans="1:12">
      <c r="A23" s="122" t="s">
        <v>102</v>
      </c>
      <c r="B23" s="125" t="s">
        <v>146</v>
      </c>
      <c r="C23" s="125" t="s">
        <v>143</v>
      </c>
      <c r="D23" s="125" t="s">
        <v>109</v>
      </c>
      <c r="E23" s="125" t="s">
        <v>147</v>
      </c>
      <c r="F23" s="124" t="s">
        <v>148</v>
      </c>
      <c r="G23" s="80">
        <f t="shared" si="1"/>
        <v>100000</v>
      </c>
      <c r="H23" s="80"/>
      <c r="I23" s="80">
        <v>100000</v>
      </c>
      <c r="J23" s="80"/>
      <c r="K23" s="80"/>
      <c r="L23" s="80"/>
    </row>
    <row r="24" ht="25.5" customHeight="1" spans="1:12">
      <c r="A24" s="122" t="s">
        <v>102</v>
      </c>
      <c r="B24" s="125" t="s">
        <v>103</v>
      </c>
      <c r="C24" s="125" t="s">
        <v>137</v>
      </c>
      <c r="D24" s="125" t="s">
        <v>122</v>
      </c>
      <c r="E24" s="125" t="s">
        <v>138</v>
      </c>
      <c r="F24" s="124" t="s">
        <v>149</v>
      </c>
      <c r="G24" s="80">
        <f t="shared" si="1"/>
        <v>36000</v>
      </c>
      <c r="H24" s="80"/>
      <c r="I24" s="80">
        <v>36000</v>
      </c>
      <c r="J24" s="80"/>
      <c r="K24" s="80"/>
      <c r="L24" s="80"/>
    </row>
    <row r="25" ht="25.5" customHeight="1" spans="1:12">
      <c r="A25" s="122" t="s">
        <v>102</v>
      </c>
      <c r="B25" s="125" t="s">
        <v>103</v>
      </c>
      <c r="C25" s="125" t="s">
        <v>137</v>
      </c>
      <c r="D25" s="125" t="s">
        <v>122</v>
      </c>
      <c r="E25" s="125" t="s">
        <v>138</v>
      </c>
      <c r="F25" s="130" t="s">
        <v>150</v>
      </c>
      <c r="G25" s="80">
        <f t="shared" si="1"/>
        <v>20000</v>
      </c>
      <c r="H25" s="80"/>
      <c r="I25" s="80">
        <v>20000</v>
      </c>
      <c r="J25" s="80"/>
      <c r="K25" s="80"/>
      <c r="L25" s="80"/>
    </row>
    <row r="26" ht="25.5" customHeight="1" spans="1:12">
      <c r="A26" s="14"/>
      <c r="B26" s="15" t="s">
        <v>103</v>
      </c>
      <c r="C26" s="15" t="s">
        <v>104</v>
      </c>
      <c r="D26" s="15" t="s">
        <v>105</v>
      </c>
      <c r="E26" s="14" t="s">
        <v>106</v>
      </c>
      <c r="F26" s="14" t="s">
        <v>127</v>
      </c>
      <c r="G26" s="80">
        <f t="shared" si="1"/>
        <v>150497.74</v>
      </c>
      <c r="H26" s="80"/>
      <c r="I26" s="80"/>
      <c r="J26" s="80"/>
      <c r="K26" s="80"/>
      <c r="L26" s="22">
        <v>150497.74</v>
      </c>
    </row>
    <row r="27" ht="25.5" customHeight="1" spans="1:12">
      <c r="A27" s="122" t="s">
        <v>102</v>
      </c>
      <c r="B27" s="15" t="s">
        <v>103</v>
      </c>
      <c r="C27" s="15" t="s">
        <v>105</v>
      </c>
      <c r="D27" s="15" t="s">
        <v>134</v>
      </c>
      <c r="E27" s="14" t="s">
        <v>135</v>
      </c>
      <c r="F27" s="14" t="s">
        <v>151</v>
      </c>
      <c r="G27" s="80">
        <f t="shared" si="1"/>
        <v>5506</v>
      </c>
      <c r="H27" s="80"/>
      <c r="I27" s="80"/>
      <c r="J27" s="80"/>
      <c r="K27" s="80"/>
      <c r="L27" s="22">
        <v>5506</v>
      </c>
    </row>
    <row r="28" ht="25.5" customHeight="1" spans="1:12">
      <c r="A28" s="122" t="s">
        <v>102</v>
      </c>
      <c r="B28" s="15" t="s">
        <v>103</v>
      </c>
      <c r="C28" s="15" t="s">
        <v>105</v>
      </c>
      <c r="D28" s="15" t="s">
        <v>134</v>
      </c>
      <c r="E28" s="14" t="s">
        <v>135</v>
      </c>
      <c r="F28" s="14" t="s">
        <v>152</v>
      </c>
      <c r="G28" s="80">
        <f t="shared" si="1"/>
        <v>19640</v>
      </c>
      <c r="H28" s="80"/>
      <c r="I28" s="80"/>
      <c r="J28" s="80"/>
      <c r="K28" s="80"/>
      <c r="L28" s="22">
        <v>19640</v>
      </c>
    </row>
    <row r="29" ht="25.5" customHeight="1" spans="1:12">
      <c r="A29" s="122" t="s">
        <v>102</v>
      </c>
      <c r="B29" s="15" t="s">
        <v>103</v>
      </c>
      <c r="C29" s="15" t="s">
        <v>104</v>
      </c>
      <c r="D29" s="15" t="s">
        <v>134</v>
      </c>
      <c r="E29" s="14" t="s">
        <v>140</v>
      </c>
      <c r="F29" s="14" t="s">
        <v>141</v>
      </c>
      <c r="G29" s="80">
        <f t="shared" si="1"/>
        <v>137285</v>
      </c>
      <c r="H29" s="80"/>
      <c r="I29" s="80"/>
      <c r="J29" s="80"/>
      <c r="K29" s="80"/>
      <c r="L29" s="22">
        <v>137285</v>
      </c>
    </row>
    <row r="30" ht="25.5" customHeight="1" spans="1:12">
      <c r="A30" s="122" t="s">
        <v>102</v>
      </c>
      <c r="B30" s="15" t="s">
        <v>103</v>
      </c>
      <c r="C30" s="15" t="s">
        <v>120</v>
      </c>
      <c r="D30" s="15" t="s">
        <v>130</v>
      </c>
      <c r="E30" s="14" t="s">
        <v>153</v>
      </c>
      <c r="F30" s="14" t="s">
        <v>154</v>
      </c>
      <c r="G30" s="80">
        <f t="shared" si="1"/>
        <v>50185</v>
      </c>
      <c r="H30" s="80"/>
      <c r="I30" s="80"/>
      <c r="J30" s="80"/>
      <c r="K30" s="80"/>
      <c r="L30" s="22">
        <v>50185</v>
      </c>
    </row>
    <row r="31" ht="25.5" customHeight="1" spans="1:12">
      <c r="A31" s="122" t="s">
        <v>102</v>
      </c>
      <c r="B31" s="15" t="s">
        <v>103</v>
      </c>
      <c r="C31" s="15" t="s">
        <v>124</v>
      </c>
      <c r="D31" s="15" t="s">
        <v>122</v>
      </c>
      <c r="E31" s="14" t="s">
        <v>155</v>
      </c>
      <c r="F31" s="14" t="s">
        <v>156</v>
      </c>
      <c r="G31" s="80">
        <f t="shared" si="1"/>
        <v>38300</v>
      </c>
      <c r="H31" s="80"/>
      <c r="I31" s="80"/>
      <c r="J31" s="80"/>
      <c r="K31" s="80"/>
      <c r="L31" s="22">
        <v>38300</v>
      </c>
    </row>
    <row r="32" ht="25.5" customHeight="1" spans="1:12">
      <c r="A32" s="122" t="s">
        <v>102</v>
      </c>
      <c r="B32" s="15" t="s">
        <v>103</v>
      </c>
      <c r="C32" s="15" t="s">
        <v>124</v>
      </c>
      <c r="D32" s="15" t="s">
        <v>122</v>
      </c>
      <c r="E32" s="14" t="s">
        <v>155</v>
      </c>
      <c r="F32" s="14" t="s">
        <v>157</v>
      </c>
      <c r="G32" s="80">
        <f t="shared" si="1"/>
        <v>10000</v>
      </c>
      <c r="H32" s="80"/>
      <c r="I32" s="80"/>
      <c r="J32" s="80"/>
      <c r="K32" s="80"/>
      <c r="L32" s="22">
        <v>10000</v>
      </c>
    </row>
    <row r="33" ht="25.5" customHeight="1" spans="1:12">
      <c r="A33" s="122" t="s">
        <v>102</v>
      </c>
      <c r="B33" s="15" t="s">
        <v>103</v>
      </c>
      <c r="C33" s="15" t="s">
        <v>137</v>
      </c>
      <c r="D33" s="15" t="s">
        <v>122</v>
      </c>
      <c r="E33" s="14" t="s">
        <v>138</v>
      </c>
      <c r="F33" s="14" t="s">
        <v>150</v>
      </c>
      <c r="G33" s="80">
        <f t="shared" si="1"/>
        <v>20000</v>
      </c>
      <c r="H33" s="80"/>
      <c r="I33" s="80"/>
      <c r="J33" s="80"/>
      <c r="K33" s="80"/>
      <c r="L33" s="22">
        <v>20000</v>
      </c>
    </row>
    <row r="34" ht="25.5" customHeight="1" spans="1:12">
      <c r="A34" s="122" t="s">
        <v>102</v>
      </c>
      <c r="B34" s="15" t="s">
        <v>103</v>
      </c>
      <c r="C34" s="15" t="s">
        <v>137</v>
      </c>
      <c r="D34" s="15" t="s">
        <v>122</v>
      </c>
      <c r="E34" s="14" t="s">
        <v>138</v>
      </c>
      <c r="F34" s="14" t="s">
        <v>158</v>
      </c>
      <c r="G34" s="80">
        <f t="shared" si="1"/>
        <v>17260</v>
      </c>
      <c r="H34" s="80"/>
      <c r="I34" s="80"/>
      <c r="J34" s="80"/>
      <c r="K34" s="80"/>
      <c r="L34" s="22">
        <v>17260</v>
      </c>
    </row>
    <row r="35" ht="25.5" customHeight="1" spans="1:12">
      <c r="A35" s="122" t="s">
        <v>102</v>
      </c>
      <c r="B35" s="15" t="s">
        <v>103</v>
      </c>
      <c r="C35" s="15" t="s">
        <v>159</v>
      </c>
      <c r="D35" s="15" t="s">
        <v>109</v>
      </c>
      <c r="E35" s="14" t="s">
        <v>160</v>
      </c>
      <c r="F35" s="14" t="s">
        <v>161</v>
      </c>
      <c r="G35" s="80">
        <f t="shared" si="1"/>
        <v>24000</v>
      </c>
      <c r="H35" s="80"/>
      <c r="I35" s="80"/>
      <c r="J35" s="80"/>
      <c r="K35" s="80"/>
      <c r="L35" s="22">
        <v>24000</v>
      </c>
    </row>
    <row r="36" ht="25.5" customHeight="1" spans="1:12">
      <c r="A36" s="122" t="s">
        <v>102</v>
      </c>
      <c r="B36" s="15" t="s">
        <v>103</v>
      </c>
      <c r="C36" s="15" t="s">
        <v>159</v>
      </c>
      <c r="D36" s="15" t="s">
        <v>109</v>
      </c>
      <c r="E36" s="14" t="s">
        <v>160</v>
      </c>
      <c r="F36" s="14" t="s">
        <v>162</v>
      </c>
      <c r="G36" s="80">
        <f t="shared" si="1"/>
        <v>6000</v>
      </c>
      <c r="H36" s="80"/>
      <c r="I36" s="80"/>
      <c r="J36" s="80"/>
      <c r="K36" s="80"/>
      <c r="L36" s="22">
        <v>6000</v>
      </c>
    </row>
    <row r="37" ht="25.5" customHeight="1" spans="1:12">
      <c r="A37" s="122" t="s">
        <v>102</v>
      </c>
      <c r="B37" s="15" t="s">
        <v>103</v>
      </c>
      <c r="C37" s="15" t="s">
        <v>159</v>
      </c>
      <c r="D37" s="15" t="s">
        <v>122</v>
      </c>
      <c r="E37" s="14" t="s">
        <v>163</v>
      </c>
      <c r="F37" s="14" t="s">
        <v>164</v>
      </c>
      <c r="G37" s="80">
        <f t="shared" si="1"/>
        <v>180000</v>
      </c>
      <c r="H37" s="80"/>
      <c r="I37" s="80"/>
      <c r="J37" s="80"/>
      <c r="K37" s="80"/>
      <c r="L37" s="22">
        <v>180000</v>
      </c>
    </row>
    <row r="38" ht="25.5" customHeight="1" spans="1:12">
      <c r="A38" s="122" t="s">
        <v>102</v>
      </c>
      <c r="B38" s="15" t="s">
        <v>165</v>
      </c>
      <c r="C38" s="15" t="s">
        <v>105</v>
      </c>
      <c r="D38" s="15" t="s">
        <v>166</v>
      </c>
      <c r="E38" s="14" t="s">
        <v>167</v>
      </c>
      <c r="F38" s="14" t="s">
        <v>168</v>
      </c>
      <c r="G38" s="80">
        <f t="shared" si="1"/>
        <v>40000</v>
      </c>
      <c r="H38" s="80"/>
      <c r="I38" s="80"/>
      <c r="J38" s="80"/>
      <c r="K38" s="80"/>
      <c r="L38" s="22">
        <v>40000</v>
      </c>
    </row>
    <row r="39" ht="25.5" customHeight="1" spans="1:12">
      <c r="A39" s="122" t="s">
        <v>102</v>
      </c>
      <c r="B39" s="15" t="s">
        <v>165</v>
      </c>
      <c r="C39" s="15" t="s">
        <v>105</v>
      </c>
      <c r="D39" s="15" t="s">
        <v>122</v>
      </c>
      <c r="E39" s="14" t="s">
        <v>169</v>
      </c>
      <c r="F39" s="14" t="s">
        <v>170</v>
      </c>
      <c r="G39" s="80">
        <f t="shared" si="1"/>
        <v>160000</v>
      </c>
      <c r="H39" s="80"/>
      <c r="I39" s="80"/>
      <c r="J39" s="80"/>
      <c r="K39" s="80"/>
      <c r="L39" s="22">
        <v>160000</v>
      </c>
    </row>
    <row r="40" ht="25.5" customHeight="1" spans="1:12">
      <c r="A40" s="122" t="s">
        <v>102</v>
      </c>
      <c r="B40" s="15" t="s">
        <v>165</v>
      </c>
      <c r="C40" s="15" t="s">
        <v>122</v>
      </c>
      <c r="D40" s="15" t="s">
        <v>109</v>
      </c>
      <c r="E40" s="14" t="s">
        <v>171</v>
      </c>
      <c r="F40" s="14" t="s">
        <v>172</v>
      </c>
      <c r="G40" s="80">
        <f t="shared" ref="G40:G58" si="2">SUM(H40:L40)</f>
        <v>20000</v>
      </c>
      <c r="H40" s="80"/>
      <c r="I40" s="80"/>
      <c r="J40" s="80"/>
      <c r="K40" s="80"/>
      <c r="L40" s="22">
        <v>20000</v>
      </c>
    </row>
    <row r="41" ht="25.5" customHeight="1" spans="1:12">
      <c r="A41" s="122" t="s">
        <v>102</v>
      </c>
      <c r="B41" s="15" t="s">
        <v>165</v>
      </c>
      <c r="C41" s="15" t="s">
        <v>122</v>
      </c>
      <c r="D41" s="15" t="s">
        <v>122</v>
      </c>
      <c r="E41" s="14" t="s">
        <v>173</v>
      </c>
      <c r="F41" s="14" t="s">
        <v>174</v>
      </c>
      <c r="G41" s="80">
        <f t="shared" si="2"/>
        <v>20000</v>
      </c>
      <c r="H41" s="80"/>
      <c r="I41" s="80"/>
      <c r="J41" s="80"/>
      <c r="K41" s="80"/>
      <c r="L41" s="22">
        <v>20000</v>
      </c>
    </row>
    <row r="42" ht="25.5" customHeight="1" spans="1:12">
      <c r="A42" s="122" t="s">
        <v>102</v>
      </c>
      <c r="B42" s="15" t="s">
        <v>165</v>
      </c>
      <c r="C42" s="15" t="s">
        <v>122</v>
      </c>
      <c r="D42" s="15" t="s">
        <v>122</v>
      </c>
      <c r="E42" s="14" t="s">
        <v>173</v>
      </c>
      <c r="F42" s="14" t="s">
        <v>175</v>
      </c>
      <c r="G42" s="80">
        <f t="shared" si="2"/>
        <v>40000</v>
      </c>
      <c r="H42" s="80"/>
      <c r="I42" s="80"/>
      <c r="J42" s="80"/>
      <c r="K42" s="80"/>
      <c r="L42" s="22">
        <v>40000</v>
      </c>
    </row>
    <row r="43" ht="25.5" customHeight="1" spans="1:12">
      <c r="A43" s="122" t="s">
        <v>102</v>
      </c>
      <c r="B43" s="15" t="s">
        <v>115</v>
      </c>
      <c r="C43" s="15" t="s">
        <v>109</v>
      </c>
      <c r="D43" s="15" t="s">
        <v>134</v>
      </c>
      <c r="E43" s="14" t="s">
        <v>176</v>
      </c>
      <c r="F43" s="14" t="s">
        <v>177</v>
      </c>
      <c r="G43" s="80">
        <f t="shared" si="2"/>
        <v>50000</v>
      </c>
      <c r="H43" s="80"/>
      <c r="I43" s="80"/>
      <c r="J43" s="80"/>
      <c r="K43" s="80"/>
      <c r="L43" s="22">
        <v>50000</v>
      </c>
    </row>
    <row r="44" ht="25.5" customHeight="1" spans="1:12">
      <c r="A44" s="122" t="s">
        <v>102</v>
      </c>
      <c r="B44" s="15" t="s">
        <v>111</v>
      </c>
      <c r="C44" s="15" t="s">
        <v>143</v>
      </c>
      <c r="D44" s="15" t="s">
        <v>134</v>
      </c>
      <c r="E44" s="14" t="s">
        <v>178</v>
      </c>
      <c r="F44" s="14" t="s">
        <v>179</v>
      </c>
      <c r="G44" s="80">
        <f t="shared" si="2"/>
        <v>1768</v>
      </c>
      <c r="H44" s="80"/>
      <c r="I44" s="80"/>
      <c r="J44" s="80"/>
      <c r="K44" s="80"/>
      <c r="L44" s="22">
        <v>1768</v>
      </c>
    </row>
    <row r="45" ht="25.5" customHeight="1" spans="1:12">
      <c r="A45" s="122" t="s">
        <v>102</v>
      </c>
      <c r="B45" s="15" t="s">
        <v>111</v>
      </c>
      <c r="C45" s="15" t="s">
        <v>143</v>
      </c>
      <c r="D45" s="15" t="s">
        <v>180</v>
      </c>
      <c r="E45" s="14" t="s">
        <v>181</v>
      </c>
      <c r="F45" s="14" t="s">
        <v>182</v>
      </c>
      <c r="G45" s="80">
        <f t="shared" si="2"/>
        <v>482</v>
      </c>
      <c r="H45" s="80"/>
      <c r="I45" s="80"/>
      <c r="J45" s="80"/>
      <c r="K45" s="80"/>
      <c r="L45" s="22">
        <v>482</v>
      </c>
    </row>
    <row r="46" ht="25.5" customHeight="1" spans="1:12">
      <c r="A46" s="122" t="s">
        <v>102</v>
      </c>
      <c r="B46" s="15" t="s">
        <v>111</v>
      </c>
      <c r="C46" s="15" t="s">
        <v>130</v>
      </c>
      <c r="D46" s="15" t="s">
        <v>183</v>
      </c>
      <c r="E46" s="14" t="s">
        <v>184</v>
      </c>
      <c r="F46" s="14" t="s">
        <v>185</v>
      </c>
      <c r="G46" s="80">
        <f t="shared" si="2"/>
        <v>31200</v>
      </c>
      <c r="H46" s="80"/>
      <c r="I46" s="80"/>
      <c r="J46" s="80"/>
      <c r="K46" s="80"/>
      <c r="L46" s="22">
        <v>31200</v>
      </c>
    </row>
    <row r="47" ht="25.5" customHeight="1" spans="1:12">
      <c r="A47" s="122" t="s">
        <v>102</v>
      </c>
      <c r="B47" s="15" t="s">
        <v>146</v>
      </c>
      <c r="C47" s="15" t="s">
        <v>143</v>
      </c>
      <c r="D47" s="15" t="s">
        <v>109</v>
      </c>
      <c r="E47" s="14" t="s">
        <v>147</v>
      </c>
      <c r="F47" s="14" t="s">
        <v>186</v>
      </c>
      <c r="G47" s="80">
        <f t="shared" si="2"/>
        <v>100000</v>
      </c>
      <c r="H47" s="80"/>
      <c r="I47" s="80"/>
      <c r="J47" s="80"/>
      <c r="K47" s="80"/>
      <c r="L47" s="22">
        <v>100000</v>
      </c>
    </row>
    <row r="48" ht="25.5" customHeight="1" spans="1:12">
      <c r="A48" s="122" t="s">
        <v>102</v>
      </c>
      <c r="B48" s="15" t="s">
        <v>129</v>
      </c>
      <c r="C48" s="15" t="s">
        <v>105</v>
      </c>
      <c r="D48" s="15" t="s">
        <v>187</v>
      </c>
      <c r="E48" s="14" t="s">
        <v>188</v>
      </c>
      <c r="F48" s="14" t="s">
        <v>189</v>
      </c>
      <c r="G48" s="80">
        <f t="shared" si="2"/>
        <v>70000</v>
      </c>
      <c r="H48" s="80"/>
      <c r="I48" s="80"/>
      <c r="J48" s="80"/>
      <c r="K48" s="80"/>
      <c r="L48" s="22">
        <v>70000</v>
      </c>
    </row>
    <row r="49" ht="25.5" customHeight="1" spans="1:12">
      <c r="A49" s="122" t="s">
        <v>102</v>
      </c>
      <c r="B49" s="15" t="s">
        <v>129</v>
      </c>
      <c r="C49" s="15" t="s">
        <v>105</v>
      </c>
      <c r="D49" s="15" t="s">
        <v>122</v>
      </c>
      <c r="E49" s="14" t="s">
        <v>190</v>
      </c>
      <c r="F49" s="14" t="s">
        <v>191</v>
      </c>
      <c r="G49" s="80">
        <f t="shared" si="2"/>
        <v>119222.13</v>
      </c>
      <c r="H49" s="80"/>
      <c r="I49" s="80"/>
      <c r="J49" s="80"/>
      <c r="K49" s="80"/>
      <c r="L49" s="22">
        <v>119222.13</v>
      </c>
    </row>
    <row r="50" ht="25.5" customHeight="1" spans="1:12">
      <c r="A50" s="122" t="s">
        <v>102</v>
      </c>
      <c r="B50" s="15" t="s">
        <v>129</v>
      </c>
      <c r="C50" s="15" t="s">
        <v>109</v>
      </c>
      <c r="D50" s="15" t="s">
        <v>130</v>
      </c>
      <c r="E50" s="14" t="s">
        <v>192</v>
      </c>
      <c r="F50" s="14" t="s">
        <v>193</v>
      </c>
      <c r="G50" s="80">
        <f t="shared" si="2"/>
        <v>85982</v>
      </c>
      <c r="H50" s="80"/>
      <c r="I50" s="80"/>
      <c r="J50" s="80"/>
      <c r="K50" s="80"/>
      <c r="L50" s="22">
        <v>85982</v>
      </c>
    </row>
    <row r="51" ht="25.5" customHeight="1" spans="1:12">
      <c r="A51" s="122" t="s">
        <v>102</v>
      </c>
      <c r="B51" s="15" t="s">
        <v>129</v>
      </c>
      <c r="C51" s="15" t="s">
        <v>104</v>
      </c>
      <c r="D51" s="15" t="s">
        <v>122</v>
      </c>
      <c r="E51" s="14" t="s">
        <v>194</v>
      </c>
      <c r="F51" s="14" t="s">
        <v>195</v>
      </c>
      <c r="G51" s="80">
        <f t="shared" si="2"/>
        <v>150000</v>
      </c>
      <c r="H51" s="80"/>
      <c r="I51" s="80"/>
      <c r="J51" s="80"/>
      <c r="K51" s="80"/>
      <c r="L51" s="22">
        <v>150000</v>
      </c>
    </row>
    <row r="52" ht="25.5" customHeight="1" spans="1:12">
      <c r="A52" s="122" t="s">
        <v>102</v>
      </c>
      <c r="B52" s="15" t="s">
        <v>129</v>
      </c>
      <c r="C52" s="15" t="s">
        <v>120</v>
      </c>
      <c r="D52" s="15" t="s">
        <v>122</v>
      </c>
      <c r="E52" s="14" t="s">
        <v>196</v>
      </c>
      <c r="F52" s="14" t="s">
        <v>197</v>
      </c>
      <c r="G52" s="80">
        <f t="shared" si="2"/>
        <v>600000</v>
      </c>
      <c r="H52" s="80"/>
      <c r="I52" s="80"/>
      <c r="J52" s="80"/>
      <c r="K52" s="80"/>
      <c r="L52" s="22">
        <v>600000</v>
      </c>
    </row>
    <row r="53" ht="25.5" customHeight="1" spans="1:12">
      <c r="A53" s="122" t="s">
        <v>102</v>
      </c>
      <c r="B53" s="15" t="s">
        <v>129</v>
      </c>
      <c r="C53" s="15" t="s">
        <v>120</v>
      </c>
      <c r="D53" s="15" t="s">
        <v>122</v>
      </c>
      <c r="E53" s="14" t="s">
        <v>196</v>
      </c>
      <c r="F53" s="14" t="s">
        <v>198</v>
      </c>
      <c r="G53" s="80">
        <f t="shared" si="2"/>
        <v>420000</v>
      </c>
      <c r="H53" s="80"/>
      <c r="I53" s="80"/>
      <c r="J53" s="80"/>
      <c r="K53" s="80"/>
      <c r="L53" s="22">
        <v>420000</v>
      </c>
    </row>
    <row r="54" s="4" customFormat="1" ht="25.5" customHeight="1" spans="1:12">
      <c r="A54" s="122" t="s">
        <v>102</v>
      </c>
      <c r="B54" s="15" t="s">
        <v>129</v>
      </c>
      <c r="C54" s="15" t="s">
        <v>130</v>
      </c>
      <c r="D54" s="15" t="s">
        <v>120</v>
      </c>
      <c r="E54" s="14" t="s">
        <v>131</v>
      </c>
      <c r="F54" s="14" t="s">
        <v>199</v>
      </c>
      <c r="G54" s="80">
        <f t="shared" si="2"/>
        <v>18000</v>
      </c>
      <c r="H54" s="80"/>
      <c r="I54" s="80"/>
      <c r="J54" s="80"/>
      <c r="K54" s="80"/>
      <c r="L54" s="22">
        <v>18000</v>
      </c>
    </row>
    <row r="55" ht="25.5" customHeight="1" spans="1:12">
      <c r="A55" s="122" t="s">
        <v>102</v>
      </c>
      <c r="B55" s="15" t="s">
        <v>129</v>
      </c>
      <c r="C55" s="15" t="s">
        <v>122</v>
      </c>
      <c r="D55" s="15" t="s">
        <v>122</v>
      </c>
      <c r="E55" s="14" t="s">
        <v>200</v>
      </c>
      <c r="F55" s="14" t="s">
        <v>201</v>
      </c>
      <c r="G55" s="80">
        <f t="shared" si="2"/>
        <v>920000</v>
      </c>
      <c r="H55" s="80"/>
      <c r="I55" s="80"/>
      <c r="J55" s="80"/>
      <c r="K55" s="80"/>
      <c r="L55" s="22">
        <v>920000</v>
      </c>
    </row>
    <row r="56" ht="25.5" customHeight="1" spans="1:12">
      <c r="A56" s="122" t="s">
        <v>102</v>
      </c>
      <c r="B56" s="15" t="s">
        <v>142</v>
      </c>
      <c r="C56" s="15" t="s">
        <v>109</v>
      </c>
      <c r="D56" s="15" t="s">
        <v>143</v>
      </c>
      <c r="E56" s="14" t="s">
        <v>144</v>
      </c>
      <c r="F56" s="14" t="s">
        <v>202</v>
      </c>
      <c r="G56" s="80">
        <f t="shared" si="2"/>
        <v>184926.16</v>
      </c>
      <c r="H56" s="80"/>
      <c r="I56" s="80"/>
      <c r="J56" s="80"/>
      <c r="K56" s="80"/>
      <c r="L56" s="22">
        <v>184926.16</v>
      </c>
    </row>
    <row r="57" ht="25.5" customHeight="1" spans="1:12">
      <c r="A57" s="16" t="s">
        <v>102</v>
      </c>
      <c r="B57" s="17" t="s">
        <v>203</v>
      </c>
      <c r="C57" s="17" t="s">
        <v>105</v>
      </c>
      <c r="D57" s="17" t="s">
        <v>120</v>
      </c>
      <c r="E57" s="16" t="s">
        <v>204</v>
      </c>
      <c r="F57" s="16" t="s">
        <v>205</v>
      </c>
      <c r="G57" s="80">
        <f t="shared" si="2"/>
        <v>608</v>
      </c>
      <c r="H57" s="80"/>
      <c r="I57" s="80"/>
      <c r="J57" s="80"/>
      <c r="K57" s="80"/>
      <c r="L57" s="23">
        <v>608</v>
      </c>
    </row>
    <row r="58" customHeight="1" spans="1:12">
      <c r="A58" s="16" t="s">
        <v>102</v>
      </c>
      <c r="B58" s="17" t="s">
        <v>203</v>
      </c>
      <c r="C58" s="17" t="s">
        <v>105</v>
      </c>
      <c r="D58" s="17" t="s">
        <v>120</v>
      </c>
      <c r="E58" s="16" t="s">
        <v>204</v>
      </c>
      <c r="F58" s="16" t="s">
        <v>206</v>
      </c>
      <c r="G58" s="80">
        <f t="shared" si="2"/>
        <v>198.88</v>
      </c>
      <c r="H58" s="80"/>
      <c r="I58" s="80"/>
      <c r="J58" s="80"/>
      <c r="K58" s="80"/>
      <c r="L58" s="23">
        <v>198.88</v>
      </c>
    </row>
  </sheetData>
  <mergeCells count="13">
    <mergeCell ref="A2:L2"/>
    <mergeCell ref="A4:A6"/>
    <mergeCell ref="B5:B6"/>
    <mergeCell ref="C5:C6"/>
    <mergeCell ref="D5:D6"/>
    <mergeCell ref="E4:E6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47916666666667" right="0.747916666666667" top="0.432638888888889" bottom="0.393055555555556" header="0.236111111111111" footer="0.0784722222222222"/>
  <pageSetup paperSize="9" scale="62" fitToHeight="7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workbookViewId="0">
      <selection activeCell="D8" sqref="D8"/>
    </sheetView>
  </sheetViews>
  <sheetFormatPr defaultColWidth="6.88333333333333" defaultRowHeight="18" customHeight="1"/>
  <cols>
    <col min="1" max="1" width="21.875" style="132" customWidth="1"/>
    <col min="2" max="2" width="17.5583333333333" style="132" customWidth="1"/>
    <col min="3" max="3" width="28" style="133" customWidth="1"/>
    <col min="4" max="4" width="15.125" style="132" customWidth="1"/>
    <col min="5" max="5" width="13.75" style="132" customWidth="1"/>
    <col min="6" max="6" width="13.125" style="132" customWidth="1"/>
    <col min="7" max="7" width="14.75" style="132" customWidth="1"/>
    <col min="8" max="8" width="16.125" style="132" customWidth="1"/>
    <col min="9" max="9" width="11.2166666666667" style="132" customWidth="1"/>
    <col min="10" max="153" width="6.775" style="132" customWidth="1"/>
    <col min="154" max="16384" width="6.88333333333333" style="132"/>
  </cols>
  <sheetData>
    <row r="1" s="132" customFormat="1" customHeight="1" spans="1:9">
      <c r="A1" s="134" t="s">
        <v>6</v>
      </c>
      <c r="B1" s="135"/>
      <c r="C1" s="134"/>
      <c r="D1" s="136"/>
      <c r="E1" s="135"/>
      <c r="F1" s="135"/>
      <c r="G1" s="135"/>
      <c r="H1" s="135"/>
      <c r="I1" s="136"/>
    </row>
    <row r="2" s="132" customFormat="1" ht="25.05" customHeight="1" spans="1:9">
      <c r="A2" s="137" t="s">
        <v>212</v>
      </c>
      <c r="B2" s="137"/>
      <c r="C2" s="138"/>
      <c r="D2" s="137"/>
      <c r="E2" s="137"/>
      <c r="F2" s="137"/>
      <c r="G2" s="137"/>
      <c r="H2" s="137"/>
      <c r="I2" s="136"/>
    </row>
    <row r="3" s="132" customFormat="1" customHeight="1" spans="1:9">
      <c r="A3" s="136" t="s">
        <v>21</v>
      </c>
      <c r="B3" s="139"/>
      <c r="C3" s="134"/>
      <c r="D3" s="136"/>
      <c r="E3" s="135"/>
      <c r="F3" s="135"/>
      <c r="G3" s="135"/>
      <c r="H3" s="135" t="s">
        <v>22</v>
      </c>
      <c r="I3" s="136"/>
    </row>
    <row r="4" s="132" customFormat="1" customHeight="1" spans="1:9">
      <c r="A4" s="140" t="s">
        <v>23</v>
      </c>
      <c r="B4" s="141"/>
      <c r="C4" s="142" t="s">
        <v>24</v>
      </c>
      <c r="D4" s="143"/>
      <c r="E4" s="143"/>
      <c r="F4" s="143"/>
      <c r="G4" s="143"/>
      <c r="H4" s="143"/>
      <c r="I4" s="136"/>
    </row>
    <row r="5" s="132" customFormat="1" customHeight="1" spans="1:9">
      <c r="A5" s="144" t="s">
        <v>25</v>
      </c>
      <c r="B5" s="145" t="s">
        <v>26</v>
      </c>
      <c r="C5" s="15" t="s">
        <v>27</v>
      </c>
      <c r="D5" s="146" t="s">
        <v>26</v>
      </c>
      <c r="E5" s="147"/>
      <c r="F5" s="147"/>
      <c r="G5" s="147"/>
      <c r="H5" s="148"/>
      <c r="I5" s="136"/>
    </row>
    <row r="6" s="132" customFormat="1" customHeight="1" spans="1:9">
      <c r="A6" s="144"/>
      <c r="B6" s="145"/>
      <c r="C6" s="15"/>
      <c r="D6" s="144" t="s">
        <v>81</v>
      </c>
      <c r="E6" s="145" t="s">
        <v>213</v>
      </c>
      <c r="F6" s="145" t="s">
        <v>214</v>
      </c>
      <c r="G6" s="145" t="s">
        <v>215</v>
      </c>
      <c r="H6" s="145" t="s">
        <v>211</v>
      </c>
      <c r="I6" s="136"/>
    </row>
    <row r="7" s="132" customFormat="1" ht="29" customHeight="1" spans="1:9">
      <c r="A7" s="149" t="s">
        <v>28</v>
      </c>
      <c r="B7" s="150">
        <f>SUM(B8:B15)</f>
        <v>10359869.5092506</v>
      </c>
      <c r="C7" s="14" t="s">
        <v>29</v>
      </c>
      <c r="D7" s="151">
        <f ca="1">E7+F7+H7</f>
        <v>7998780.13656336</v>
      </c>
      <c r="E7" s="151">
        <f>SUMIF('表5 一般公共预算支出表'!$B$7:$B$137,201,'表5 一般公共预算支出表'!$G$7:$G$137)</f>
        <v>7340106.39656336</v>
      </c>
      <c r="F7" s="151">
        <f ca="1">SUMIF('表8 政府性基金预算支出表 '!$B$7:$B$116,201,'表8 政府性基金预算支出表 '!$G$7:$G$111)</f>
        <v>0</v>
      </c>
      <c r="G7" s="151"/>
      <c r="H7" s="151">
        <f>SUMIF(表9上年结余结转资金支出预算明细表!$B$7:$B$1113,201,表9上年结余结转资金支出预算明细表!$G$7:$G$1311)</f>
        <v>658673.74</v>
      </c>
      <c r="I7" s="136"/>
    </row>
    <row r="8" s="132" customFormat="1" ht="29" customHeight="1" spans="1:9">
      <c r="A8" s="152" t="s">
        <v>30</v>
      </c>
      <c r="B8" s="151">
        <f>'表2 收入预算总表'!J6</f>
        <v>10359869.5092506</v>
      </c>
      <c r="C8" s="14" t="s">
        <v>31</v>
      </c>
      <c r="D8" s="151">
        <f ca="1" t="shared" ref="D8:D33" si="0">E8+F8+H8</f>
        <v>0</v>
      </c>
      <c r="E8" s="151">
        <f>SUMIF('表5 一般公共预算支出表'!$B$7:$B$137,202,'表5 一般公共预算支出表'!$G$7:$G$137)</f>
        <v>0</v>
      </c>
      <c r="F8" s="151">
        <f ca="1">SUMIF('表8 政府性基金预算支出表 '!$B$7:$B$116,202,'表8 政府性基金预算支出表 '!$G$7:$G$111)</f>
        <v>0</v>
      </c>
      <c r="G8" s="151"/>
      <c r="H8" s="151">
        <f>SUMIF(表9上年结余结转资金支出预算明细表!$B$7:$B$1113,202,表9上年结余结转资金支出预算明细表!$G$7:$G$1311)</f>
        <v>0</v>
      </c>
      <c r="I8" s="136"/>
    </row>
    <row r="9" s="132" customFormat="1" ht="29" customHeight="1" spans="1:9">
      <c r="A9" s="153" t="s">
        <v>32</v>
      </c>
      <c r="B9" s="151">
        <f>'表2 收入预算总表'!K6</f>
        <v>0</v>
      </c>
      <c r="C9" s="14" t="s">
        <v>33</v>
      </c>
      <c r="D9" s="151">
        <f ca="1" t="shared" si="0"/>
        <v>0</v>
      </c>
      <c r="E9" s="151">
        <f>SUMIF('表5 一般公共预算支出表'!$B$7:$B$137,203,'表5 一般公共预算支出表'!$G$7:$G$137)</f>
        <v>0</v>
      </c>
      <c r="F9" s="151">
        <f ca="1">SUMIF('表8 政府性基金预算支出表 '!$B$7:$B$116,203,'表8 政府性基金预算支出表 '!$G$7:$G$111)</f>
        <v>0</v>
      </c>
      <c r="G9" s="151"/>
      <c r="H9" s="151">
        <f>SUMIF(表9上年结余结转资金支出预算明细表!$B$7:$B$1113,203,表9上年结余结转资金支出预算明细表!$G$7:$G$1311)</f>
        <v>0</v>
      </c>
      <c r="I9" s="136"/>
    </row>
    <row r="10" s="132" customFormat="1" ht="29" customHeight="1" spans="1:9">
      <c r="A10" s="153" t="s">
        <v>34</v>
      </c>
      <c r="B10" s="154">
        <f>'表2 收入预算总表'!L6</f>
        <v>0</v>
      </c>
      <c r="C10" s="14" t="s">
        <v>35</v>
      </c>
      <c r="D10" s="151">
        <f ca="1" t="shared" si="0"/>
        <v>0</v>
      </c>
      <c r="E10" s="151">
        <f>SUMIF('表5 一般公共预算支出表'!$B$7:$B$137,204,'表5 一般公共预算支出表'!$G$7:$G$137)</f>
        <v>0</v>
      </c>
      <c r="F10" s="151">
        <f ca="1">SUMIF('表8 政府性基金预算支出表 '!$B$7:$B$116,204,'表8 政府性基金预算支出表 '!$G$7:$G$111)</f>
        <v>0</v>
      </c>
      <c r="G10" s="151"/>
      <c r="H10" s="151">
        <f>SUMIF(表9上年结余结转资金支出预算明细表!$B$7:$B$1113,204,表9上年结余结转资金支出预算明细表!$G$7:$G$1311)</f>
        <v>0</v>
      </c>
      <c r="I10" s="136"/>
    </row>
    <row r="11" s="132" customFormat="1" ht="29" customHeight="1" spans="1:9">
      <c r="A11" s="155"/>
      <c r="B11" s="151"/>
      <c r="C11" s="14" t="s">
        <v>36</v>
      </c>
      <c r="D11" s="151">
        <f ca="1" t="shared" si="0"/>
        <v>0</v>
      </c>
      <c r="E11" s="151">
        <f>SUMIF('表5 一般公共预算支出表'!$B$7:$B$137,205,'表5 一般公共预算支出表'!$G$7:$G$137)</f>
        <v>0</v>
      </c>
      <c r="F11" s="151">
        <f ca="1">SUMIF('表8 政府性基金预算支出表 '!$B$7:$B$116,205,'表8 政府性基金预算支出表 '!$G$7:$G$111)</f>
        <v>0</v>
      </c>
      <c r="G11" s="151"/>
      <c r="H11" s="151">
        <f>SUMIF(表9上年结余结转资金支出预算明细表!$B$7:$B$1113,205,表9上年结余结转资金支出预算明细表!$G$7:$G$1311)</f>
        <v>0</v>
      </c>
      <c r="I11" s="136"/>
    </row>
    <row r="12" s="132" customFormat="1" ht="29" customHeight="1" spans="1:9">
      <c r="A12" s="155"/>
      <c r="B12" s="151"/>
      <c r="C12" s="14" t="s">
        <v>37</v>
      </c>
      <c r="D12" s="151">
        <f ca="1" t="shared" si="0"/>
        <v>0</v>
      </c>
      <c r="E12" s="151">
        <f>SUMIF('表5 一般公共预算支出表'!$B$7:$B$137,206,'表5 一般公共预算支出表'!$G$7:$G$137)</f>
        <v>0</v>
      </c>
      <c r="F12" s="151">
        <f ca="1">SUMIF('表8 政府性基金预算支出表 '!$B$7:$B$116,206,'表8 政府性基金预算支出表 '!$G$7:$G$111)</f>
        <v>0</v>
      </c>
      <c r="G12" s="151"/>
      <c r="H12" s="151">
        <f>SUMIF(表9上年结余结转资金支出预算明细表!$B$7:$B$1113,206,表9上年结余结转资金支出预算明细表!$G$7:$G$1311)</f>
        <v>0</v>
      </c>
      <c r="I12" s="136"/>
    </row>
    <row r="13" s="132" customFormat="1" ht="29" customHeight="1" spans="1:9">
      <c r="A13" s="155"/>
      <c r="B13" s="151"/>
      <c r="C13" s="14" t="s">
        <v>38</v>
      </c>
      <c r="D13" s="151">
        <f ca="1" t="shared" si="0"/>
        <v>280000</v>
      </c>
      <c r="E13" s="151">
        <f>SUMIF('表5 一般公共预算支出表'!$B$7:$B$137,207,'表5 一般公共预算支出表'!$G$7:$G$137)</f>
        <v>0</v>
      </c>
      <c r="F13" s="151">
        <f ca="1">SUMIF('表8 政府性基金预算支出表 '!$B$7:$B$116,207,'表8 政府性基金预算支出表 '!$G$7:$G$111)</f>
        <v>0</v>
      </c>
      <c r="G13" s="151"/>
      <c r="H13" s="151">
        <f>SUMIF(表9上年结余结转资金支出预算明细表!$B$7:$B$1113,207,表9上年结余结转资金支出预算明细表!$G$7:$G$1311)</f>
        <v>280000</v>
      </c>
      <c r="I13" s="136"/>
    </row>
    <row r="14" s="132" customFormat="1" ht="29" customHeight="1" spans="1:9">
      <c r="A14" s="155"/>
      <c r="B14" s="154"/>
      <c r="C14" s="14" t="s">
        <v>39</v>
      </c>
      <c r="D14" s="151">
        <f ca="1" t="shared" si="0"/>
        <v>934492.813928607</v>
      </c>
      <c r="E14" s="151">
        <f>SUMIF('表5 一般公共预算支出表'!$B$7:$B$137,208,'表5 一般公共预算支出表'!$G$7:$G$137)</f>
        <v>884492.813928607</v>
      </c>
      <c r="F14" s="151">
        <f ca="1">SUMIF('表8 政府性基金预算支出表 '!$B$7:$B$116,208,'表8 政府性基金预算支出表 '!$G$7:$G$111)</f>
        <v>0</v>
      </c>
      <c r="G14" s="151"/>
      <c r="H14" s="151">
        <f>SUMIF(表9上年结余结转资金支出预算明细表!$B$7:$B$1113,208,表9上年结余结转资金支出预算明细表!$G$7:$G$1311)</f>
        <v>50000</v>
      </c>
      <c r="I14" s="136"/>
    </row>
    <row r="15" s="132" customFormat="1" ht="29" customHeight="1" spans="1:9">
      <c r="A15" s="153"/>
      <c r="B15" s="151"/>
      <c r="C15" s="14" t="s">
        <v>40</v>
      </c>
      <c r="D15" s="151">
        <f ca="1" t="shared" si="0"/>
        <v>290373.329496534</v>
      </c>
      <c r="E15" s="151">
        <f>SUMIF('表5 一般公共预算支出表'!$B$7:$B$137,210,'表5 一般公共预算支出表'!$G$7:$G$137)</f>
        <v>256923.329496534</v>
      </c>
      <c r="F15" s="151">
        <f ca="1">SUMIF('表8 政府性基金预算支出表 '!$B$7:$B$116,210,'表8 政府性基金预算支出表 '!$G$7:$G$111)</f>
        <v>0</v>
      </c>
      <c r="G15" s="151"/>
      <c r="H15" s="151">
        <f>SUMIF(表9上年结余结转资金支出预算明细表!$B$7:$B$1113,210,表9上年结余结转资金支出预算明细表!$G$7:$G$1311)</f>
        <v>33450</v>
      </c>
      <c r="I15" s="136"/>
    </row>
    <row r="16" s="132" customFormat="1" ht="29" customHeight="1" spans="1:9">
      <c r="A16" s="156"/>
      <c r="B16" s="154"/>
      <c r="C16" s="14" t="s">
        <v>42</v>
      </c>
      <c r="D16" s="151">
        <f ca="1" t="shared" si="0"/>
        <v>200000</v>
      </c>
      <c r="E16" s="151">
        <f>SUMIF('表5 一般公共预算支出表'!$B$7:$B$137,211,'表5 一般公共预算支出表'!$G$7:$G$137)</f>
        <v>100000</v>
      </c>
      <c r="F16" s="151">
        <f ca="1">SUMIF('表8 政府性基金预算支出表 '!$B$7:$B$116,211,'表8 政府性基金预算支出表 '!$G$7:$G$111)</f>
        <v>0</v>
      </c>
      <c r="G16" s="151"/>
      <c r="H16" s="151">
        <f>SUMIF(表9上年结余结转资金支出预算明细表!$B$7:$B$1113,211,表9上年结余结转资金支出预算明细表!$G$7:$G$1311)</f>
        <v>100000</v>
      </c>
      <c r="I16" s="136"/>
    </row>
    <row r="17" s="132" customFormat="1" ht="29" customHeight="1" spans="1:9">
      <c r="A17" s="152"/>
      <c r="B17" s="151"/>
      <c r="C17" s="14" t="s">
        <v>44</v>
      </c>
      <c r="D17" s="151">
        <f ca="1" t="shared" si="0"/>
        <v>0</v>
      </c>
      <c r="E17" s="151">
        <f>SUMIF('表5 一般公共预算支出表'!$B$7:$B$137,212,'表5 一般公共预算支出表'!$G$7:$G$137)</f>
        <v>0</v>
      </c>
      <c r="F17" s="151">
        <f ca="1">SUMIF('表8 政府性基金预算支出表 '!$B$7:$B$116,212,'表8 政府性基金预算支出表 '!$G$7:$G$111)</f>
        <v>0</v>
      </c>
      <c r="G17" s="151"/>
      <c r="H17" s="151">
        <f>SUMIF(表9上年结余结转资金支出预算明细表!$B$7:$B$1113,212,表9上年结余结转资金支出预算明细表!$G$7:$G$1311)</f>
        <v>0</v>
      </c>
      <c r="I17" s="136"/>
    </row>
    <row r="18" s="132" customFormat="1" ht="29" customHeight="1" spans="1:9">
      <c r="A18" s="152"/>
      <c r="B18" s="151"/>
      <c r="C18" s="14" t="s">
        <v>46</v>
      </c>
      <c r="D18" s="151">
        <f ca="1" t="shared" si="0"/>
        <v>3178884.13</v>
      </c>
      <c r="E18" s="151">
        <f>SUMIF('表5 一般公共预算支出表'!$B$7:$B$137,213,'表5 一般公共预算支出表'!$G$7:$G$137)</f>
        <v>795680</v>
      </c>
      <c r="F18" s="151">
        <f ca="1">SUMIF('表8 政府性基金预算支出表 '!$B$7:$B$116,213,'表8 政府性基金预算支出表 '!$G$7:$G$111)</f>
        <v>0</v>
      </c>
      <c r="G18" s="151"/>
      <c r="H18" s="151">
        <f>SUMIF(表9上年结余结转资金支出预算明细表!$B$7:$B$1113,213,表9上年结余结转资金支出预算明细表!$G$7:$G$1311)</f>
        <v>2383204.13</v>
      </c>
      <c r="I18" s="136"/>
    </row>
    <row r="19" s="132" customFormat="1" ht="29" customHeight="1" spans="1:9">
      <c r="A19" s="155"/>
      <c r="B19" s="151"/>
      <c r="C19" s="14" t="s">
        <v>48</v>
      </c>
      <c r="D19" s="151">
        <f ca="1" t="shared" si="0"/>
        <v>0</v>
      </c>
      <c r="E19" s="151">
        <f>SUMIF('表5 一般公共预算支出表'!$B$7:$B$137,214,'表5 一般公共预算支出表'!$G$7:$G$137)</f>
        <v>0</v>
      </c>
      <c r="F19" s="151">
        <f ca="1">SUMIF('表8 政府性基金预算支出表 '!$B$7:$B$116,214,'表8 政府性基金预算支出表 '!$G$7:$G$111)</f>
        <v>0</v>
      </c>
      <c r="G19" s="151"/>
      <c r="H19" s="151">
        <f>SUMIF(表9上年结余结转资金支出预算明细表!$B$7:$B$1113,214,表9上年结余结转资金支出预算明细表!$G$7:$G$1311)</f>
        <v>0</v>
      </c>
      <c r="I19" s="136"/>
    </row>
    <row r="20" s="132" customFormat="1" ht="29" customHeight="1" spans="1:9">
      <c r="A20" s="157"/>
      <c r="B20" s="151"/>
      <c r="C20" s="14" t="s">
        <v>50</v>
      </c>
      <c r="D20" s="151">
        <f ca="1" t="shared" si="0"/>
        <v>0</v>
      </c>
      <c r="E20" s="151">
        <f>SUMIF('表5 一般公共预算支出表'!$B$7:$B$137,215,'表5 一般公共预算支出表'!$G$7:$G$137)</f>
        <v>0</v>
      </c>
      <c r="F20" s="151">
        <f ca="1">SUMIF('表8 政府性基金预算支出表 '!$B$7:$B$116,215,'表8 政府性基金预算支出表 '!$G$7:$G$111)</f>
        <v>0</v>
      </c>
      <c r="G20" s="151"/>
      <c r="H20" s="151">
        <f>SUMIF(表9上年结余结转资金支出预算明细表!$B$7:$B$1113,215,表9上年结余结转资金支出预算明细表!$G$7:$G$1311)</f>
        <v>0</v>
      </c>
      <c r="I20" s="136"/>
    </row>
    <row r="21" s="132" customFormat="1" ht="29" customHeight="1" spans="1:9">
      <c r="A21" s="155"/>
      <c r="B21" s="151"/>
      <c r="C21" s="14" t="s">
        <v>52</v>
      </c>
      <c r="D21" s="151">
        <f ca="1" t="shared" si="0"/>
        <v>0</v>
      </c>
      <c r="E21" s="151">
        <f>SUMIF('表5 一般公共预算支出表'!$B$7:$B$137,216,'表5 一般公共预算支出表'!$G$7:$G$137)</f>
        <v>0</v>
      </c>
      <c r="F21" s="151">
        <f ca="1">SUMIF('表8 政府性基金预算支出表 '!$B$7:$B$116,216,'表8 政府性基金预算支出表 '!$G$7:$G$111)</f>
        <v>0</v>
      </c>
      <c r="G21" s="151"/>
      <c r="H21" s="151">
        <f>SUMIF(表9上年结余结转资金支出预算明细表!$B$7:$B$1113,216,表9上年结余结转资金支出预算明细表!$G$7:$G$1311)</f>
        <v>0</v>
      </c>
      <c r="I21" s="136"/>
    </row>
    <row r="22" s="132" customFormat="1" ht="29" customHeight="1" spans="1:9">
      <c r="A22" s="155"/>
      <c r="B22" s="151"/>
      <c r="C22" s="14" t="s">
        <v>53</v>
      </c>
      <c r="D22" s="151">
        <f ca="1" t="shared" si="0"/>
        <v>0</v>
      </c>
      <c r="E22" s="151">
        <f>SUMIF('表5 一般公共预算支出表'!$B$7:$B$137,217,'表5 一般公共预算支出表'!$G$7:$G$137)</f>
        <v>0</v>
      </c>
      <c r="F22" s="151">
        <f ca="1">SUMIF('表8 政府性基金预算支出表 '!$B$7:$B$116,217,'表8 政府性基金预算支出表 '!$G$7:$G$111)</f>
        <v>0</v>
      </c>
      <c r="G22" s="151"/>
      <c r="H22" s="151">
        <f>SUMIF(表9上年结余结转资金支出预算明细表!$B$7:$B$1113,217,表9上年结余结转资金支出预算明细表!$G$7:$G$1311)</f>
        <v>0</v>
      </c>
      <c r="I22" s="136"/>
    </row>
    <row r="23" s="132" customFormat="1" ht="29" customHeight="1" spans="1:9">
      <c r="A23" s="158"/>
      <c r="B23" s="151"/>
      <c r="C23" s="159" t="s">
        <v>54</v>
      </c>
      <c r="D23" s="151">
        <f ca="1" t="shared" si="0"/>
        <v>0</v>
      </c>
      <c r="E23" s="151">
        <f>SUMIF('表5 一般公共预算支出表'!$B$7:$B$137,219,'表5 一般公共预算支出表'!$G$7:$G$137)</f>
        <v>0</v>
      </c>
      <c r="F23" s="151">
        <f ca="1">SUMIF('表8 政府性基金预算支出表 '!$B$7:$B$116,219,'表8 政府性基金预算支出表 '!$G$7:$G$111)</f>
        <v>0</v>
      </c>
      <c r="G23" s="151"/>
      <c r="H23" s="151">
        <f>SUMIF(表9上年结余结转资金支出预算明细表!$B$7:$B$1113,219,表9上年结余结转资金支出预算明细表!$G$7:$G$1311)</f>
        <v>0</v>
      </c>
      <c r="I23" s="136"/>
    </row>
    <row r="24" s="132" customFormat="1" ht="29" customHeight="1" spans="1:9">
      <c r="A24" s="158"/>
      <c r="B24" s="151"/>
      <c r="C24" s="159" t="s">
        <v>55</v>
      </c>
      <c r="D24" s="151">
        <f ca="1" t="shared" si="0"/>
        <v>0</v>
      </c>
      <c r="E24" s="151">
        <f>SUMIF('表5 一般公共预算支出表'!$B$7:$B$137,220,'表5 一般公共预算支出表'!$G$7:$G$137)</f>
        <v>0</v>
      </c>
      <c r="F24" s="151">
        <f ca="1">SUMIF('表8 政府性基金预算支出表 '!$B$7:$B$116,220,'表8 政府性基金预算支出表 '!$G$7:$G$111)</f>
        <v>0</v>
      </c>
      <c r="G24" s="151"/>
      <c r="H24" s="151">
        <f>SUMIF(表9上年结余结转资金支出预算明细表!$B$7:$B$1113,220,表9上年结余结转资金支出预算明细表!$G$7:$G$1311)</f>
        <v>0</v>
      </c>
      <c r="I24" s="136"/>
    </row>
    <row r="25" s="132" customFormat="1" ht="29" customHeight="1" spans="1:9">
      <c r="A25" s="158"/>
      <c r="B25" s="151"/>
      <c r="C25" s="159" t="s">
        <v>56</v>
      </c>
      <c r="D25" s="151">
        <f ca="1" t="shared" si="0"/>
        <v>768066.969262075</v>
      </c>
      <c r="E25" s="151">
        <f>SUMIF('表5 一般公共预算支出表'!$B$7:$B$137,221,'表5 一般公共预算支出表'!$G$7:$G$137)</f>
        <v>768066.969262075</v>
      </c>
      <c r="F25" s="151">
        <f ca="1">SUMIF('表8 政府性基金预算支出表 '!$B$7:$B$116,221,'表8 政府性基金预算支出表 '!$G$7:$G$111)</f>
        <v>0</v>
      </c>
      <c r="G25" s="151"/>
      <c r="H25" s="151">
        <f>SUMIF(表9上年结余结转资金支出预算明细表!$B$7:$B$1113,221,表9上年结余结转资金支出预算明细表!$G$7:$G$1311)</f>
        <v>0</v>
      </c>
      <c r="I25" s="136"/>
    </row>
    <row r="26" s="132" customFormat="1" ht="29" customHeight="1" spans="1:9">
      <c r="A26" s="158"/>
      <c r="B26" s="151"/>
      <c r="C26" s="159" t="s">
        <v>57</v>
      </c>
      <c r="D26" s="151">
        <f ca="1" t="shared" si="0"/>
        <v>0</v>
      </c>
      <c r="E26" s="151">
        <f>SUMIF('表5 一般公共预算支出表'!$B$7:$B$137,222,'表5 一般公共预算支出表'!$G$7:$G$137)</f>
        <v>0</v>
      </c>
      <c r="F26" s="151">
        <f ca="1">SUMIF('表8 政府性基金预算支出表 '!$B$7:$B$116,222,'表8 政府性基金预算支出表 '!$G$7:$G$111)</f>
        <v>0</v>
      </c>
      <c r="G26" s="151"/>
      <c r="H26" s="151">
        <f>SUMIF(表9上年结余结转资金支出预算明细表!$B$7:$B$1113,222,表9上年结余结转资金支出预算明细表!$G$7:$G$1311)</f>
        <v>0</v>
      </c>
      <c r="I26" s="136"/>
    </row>
    <row r="27" s="132" customFormat="1" ht="29" customHeight="1" spans="1:9">
      <c r="A27" s="158"/>
      <c r="B27" s="151"/>
      <c r="C27" s="159" t="s">
        <v>58</v>
      </c>
      <c r="D27" s="151">
        <f ca="1" t="shared" si="0"/>
        <v>399526.16</v>
      </c>
      <c r="E27" s="151">
        <f>SUMIF('表5 一般公共预算支出表'!$B$7:$B$137,224,'表5 一般公共预算支出表'!$G$7:$G$137)</f>
        <v>214600</v>
      </c>
      <c r="F27" s="151">
        <f ca="1">SUMIF('表8 政府性基金预算支出表 '!$B$7:$B$116,224,'表8 政府性基金预算支出表 '!$G$7:$G$111)</f>
        <v>0</v>
      </c>
      <c r="G27" s="151"/>
      <c r="H27" s="151">
        <f>SUMIF(表9上年结余结转资金支出预算明细表!$B$7:$B$1113,224,表9上年结余结转资金支出预算明细表!$G$7:$G$1311)</f>
        <v>184926.16</v>
      </c>
      <c r="I27" s="136"/>
    </row>
    <row r="28" s="132" customFormat="1" ht="29" customHeight="1" spans="1:9">
      <c r="A28" s="158"/>
      <c r="B28" s="151"/>
      <c r="C28" s="159" t="s">
        <v>59</v>
      </c>
      <c r="D28" s="151">
        <f ca="1" t="shared" si="0"/>
        <v>0</v>
      </c>
      <c r="E28" s="151">
        <f>SUMIF('表5 一般公共预算支出表'!$B$7:$B$137,229,'表5 一般公共预算支出表'!$G$7:$G$137)</f>
        <v>0</v>
      </c>
      <c r="F28" s="151">
        <f ca="1">SUMIF('表8 政府性基金预算支出表 '!$B$7:$B$116,229,'表8 政府性基金预算支出表 '!$G$7:$G$111)</f>
        <v>0</v>
      </c>
      <c r="G28" s="151"/>
      <c r="H28" s="151">
        <f>SUMIF(表9上年结余结转资金支出预算明细表!$B$7:$B$1113,229,表9上年结余结转资金支出预算明细表!$G$7:$G$1311)</f>
        <v>0</v>
      </c>
      <c r="I28" s="136"/>
    </row>
    <row r="29" s="132" customFormat="1" ht="29" customHeight="1" spans="1:9">
      <c r="A29" s="158"/>
      <c r="B29" s="151"/>
      <c r="C29" s="159" t="s">
        <v>60</v>
      </c>
      <c r="D29" s="151">
        <f ca="1" t="shared" si="0"/>
        <v>0</v>
      </c>
      <c r="E29" s="151">
        <f>SUMIF('表5 一般公共预算支出表'!$B$7:$B$137,231,'表5 一般公共预算支出表'!$G$7:$G$137)</f>
        <v>0</v>
      </c>
      <c r="F29" s="151">
        <f ca="1">SUMIF('表8 政府性基金预算支出表 '!$B$7:$B$116,231,'表8 政府性基金预算支出表 '!$G$7:$G$111)</f>
        <v>0</v>
      </c>
      <c r="G29" s="151"/>
      <c r="H29" s="151">
        <f>SUMIF(表9上年结余结转资金支出预算明细表!$B$7:$B$1113,231,表9上年结余结转资金支出预算明细表!$G$7:$G$1311)</f>
        <v>0</v>
      </c>
      <c r="I29" s="136"/>
    </row>
    <row r="30" s="132" customFormat="1" ht="29" customHeight="1" spans="1:9">
      <c r="A30" s="158"/>
      <c r="B30" s="151"/>
      <c r="C30" s="159" t="s">
        <v>61</v>
      </c>
      <c r="D30" s="151">
        <f ca="1" t="shared" si="0"/>
        <v>0</v>
      </c>
      <c r="E30" s="151">
        <f>SUMIF('表5 一般公共预算支出表'!$B$7:$B$137,232,'表5 一般公共预算支出表'!$G$7:$G$137)</f>
        <v>0</v>
      </c>
      <c r="F30" s="151">
        <f ca="1">SUMIF('表8 政府性基金预算支出表 '!$B$7:$B$116,232,'表8 政府性基金预算支出表 '!$G$7:$G$111)</f>
        <v>0</v>
      </c>
      <c r="G30" s="151"/>
      <c r="H30" s="151">
        <f>SUMIF(表9上年结余结转资金支出预算明细表!$B$7:$B$1113,232,表9上年结余结转资金支出预算明细表!$G$7:$G$1311)</f>
        <v>0</v>
      </c>
      <c r="I30" s="136"/>
    </row>
    <row r="31" s="132" customFormat="1" ht="29" customHeight="1" spans="1:9">
      <c r="A31" s="158"/>
      <c r="B31" s="151"/>
      <c r="C31" s="159" t="s">
        <v>62</v>
      </c>
      <c r="D31" s="151">
        <f ca="1" t="shared" si="0"/>
        <v>0</v>
      </c>
      <c r="E31" s="151">
        <f>SUMIF('表5 一般公共预算支出表'!$B$7:$B$137,233,'表5 一般公共预算支出表'!$G$7:$G$137)</f>
        <v>0</v>
      </c>
      <c r="F31" s="151">
        <f ca="1">SUMIF('表8 政府性基金预算支出表 '!$B$7:$B$116,233,'表8 政府性基金预算支出表 '!$G$7:$G$111)</f>
        <v>0</v>
      </c>
      <c r="G31" s="151"/>
      <c r="H31" s="151">
        <f>SUMIF(表9上年结余结转资金支出预算明细表!$B$7:$B$1113,233,表9上年结余结转资金支出预算明细表!$G$7:$G$1311)</f>
        <v>0</v>
      </c>
      <c r="I31" s="136"/>
    </row>
    <row r="32" s="132" customFormat="1" ht="29" customHeight="1" spans="1:9">
      <c r="A32" s="158"/>
      <c r="B32" s="151"/>
      <c r="C32" s="160" t="s">
        <v>63</v>
      </c>
      <c r="D32" s="151">
        <f ca="1" t="shared" si="0"/>
        <v>0</v>
      </c>
      <c r="E32" s="151">
        <f>SUMIF('表5 一般公共预算支出表'!$B$7:$B$137,234,'表5 一般公共预算支出表'!$G$7:$G$137)</f>
        <v>0</v>
      </c>
      <c r="F32" s="151">
        <f ca="1">SUMIF('表8 政府性基金预算支出表 '!$B$7:$B$116,234,'表8 政府性基金预算支出表 '!$G$7:$G$111)</f>
        <v>0</v>
      </c>
      <c r="G32" s="151"/>
      <c r="H32" s="151">
        <f>SUMIF(表9上年结余结转资金支出预算明细表!$B$7:$B$1113,234,表9上年结余结转资金支出预算明细表!$G$7:$G$1311)</f>
        <v>0</v>
      </c>
      <c r="I32" s="136"/>
    </row>
    <row r="33" s="132" customFormat="1" ht="29" customHeight="1" spans="1:9">
      <c r="A33" s="158"/>
      <c r="B33" s="151"/>
      <c r="C33" s="160" t="s">
        <v>64</v>
      </c>
      <c r="D33" s="151">
        <f ca="1" t="shared" si="0"/>
        <v>806.88</v>
      </c>
      <c r="E33" s="151">
        <f>SUMIF('表5 一般公共预算支出表'!$B$7:$B$137,223,'表5 一般公共预算支出表'!$G$7:$G$137)</f>
        <v>0</v>
      </c>
      <c r="F33" s="151">
        <f ca="1">SUMIF('表8 政府性基金预算支出表 '!$B$7:$B$116,223,'表8 政府性基金预算支出表 '!$G$7:$G$111)</f>
        <v>0</v>
      </c>
      <c r="G33" s="151"/>
      <c r="H33" s="151">
        <f>SUMIF(表9上年结余结转资金支出预算明细表!$B$7:$B$1113,223,表9上年结余结转资金支出预算明细表!$G$7:$G$1311)</f>
        <v>806.88</v>
      </c>
      <c r="I33" s="136"/>
    </row>
    <row r="34" s="132" customFormat="1" customHeight="1" spans="1:9">
      <c r="A34" s="161" t="s">
        <v>68</v>
      </c>
      <c r="B34" s="150">
        <f>SUM(B35:B38)</f>
        <v>3691060.91</v>
      </c>
      <c r="C34" s="162" t="s">
        <v>66</v>
      </c>
      <c r="D34" s="150">
        <f ca="1">SUM(D7:D33)</f>
        <v>14050930.4192506</v>
      </c>
      <c r="E34" s="150">
        <f>SUM(E7:E33)</f>
        <v>10359869.5092506</v>
      </c>
      <c r="F34" s="150">
        <f ca="1">SUM(F7:F33)</f>
        <v>0</v>
      </c>
      <c r="G34" s="150">
        <f>SUM(G7:G33)</f>
        <v>0</v>
      </c>
      <c r="H34" s="150">
        <f>SUM(H7:H33)</f>
        <v>3691060.91</v>
      </c>
      <c r="I34" s="136"/>
    </row>
    <row r="35" s="132" customFormat="1" ht="35" customHeight="1" spans="1:9">
      <c r="A35" s="14" t="s">
        <v>69</v>
      </c>
      <c r="B35" s="151">
        <f>'表2 收入预算总表'!S6</f>
        <v>3690254.03</v>
      </c>
      <c r="C35" s="15" t="s">
        <v>216</v>
      </c>
      <c r="D35" s="163">
        <f>E35+F35+H35</f>
        <v>0</v>
      </c>
      <c r="E35" s="151"/>
      <c r="F35" s="151"/>
      <c r="G35" s="151"/>
      <c r="H35" s="151"/>
      <c r="I35" s="136"/>
    </row>
    <row r="36" s="132" customFormat="1" ht="35" customHeight="1" spans="1:9">
      <c r="A36" s="14" t="s">
        <v>70</v>
      </c>
      <c r="B36" s="151">
        <f>'表2 收入预算总表'!T6</f>
        <v>0</v>
      </c>
      <c r="C36" s="14"/>
      <c r="D36" s="158"/>
      <c r="E36" s="151"/>
      <c r="F36" s="151"/>
      <c r="G36" s="151"/>
      <c r="H36" s="151"/>
      <c r="I36" s="136"/>
    </row>
    <row r="37" s="132" customFormat="1" ht="35" customHeight="1" spans="1:9">
      <c r="A37" s="14" t="s">
        <v>71</v>
      </c>
      <c r="B37" s="151">
        <f>'表2 收入预算总表'!U6</f>
        <v>806.88</v>
      </c>
      <c r="C37" s="14"/>
      <c r="D37" s="158"/>
      <c r="E37" s="151"/>
      <c r="F37" s="151"/>
      <c r="G37" s="151"/>
      <c r="H37" s="151"/>
      <c r="I37" s="136"/>
    </row>
    <row r="38" s="132" customFormat="1" ht="19" customHeight="1" spans="1:9">
      <c r="A38" s="14" t="s">
        <v>72</v>
      </c>
      <c r="B38" s="151">
        <f>'表2 收入预算总表'!V6</f>
        <v>0</v>
      </c>
      <c r="C38" s="15"/>
      <c r="D38" s="144"/>
      <c r="E38" s="151"/>
      <c r="F38" s="151"/>
      <c r="G38" s="151"/>
      <c r="H38" s="151"/>
      <c r="I38" s="136"/>
    </row>
    <row r="39" s="132" customFormat="1" customHeight="1" spans="1:9">
      <c r="A39" s="158"/>
      <c r="B39" s="154"/>
      <c r="C39" s="14"/>
      <c r="D39" s="158"/>
      <c r="E39" s="151"/>
      <c r="F39" s="151"/>
      <c r="G39" s="151"/>
      <c r="H39" s="151"/>
      <c r="I39" s="136"/>
    </row>
    <row r="40" s="132" customFormat="1" customHeight="1" spans="1:9">
      <c r="A40" s="164" t="s">
        <v>217</v>
      </c>
      <c r="B40" s="150">
        <f>B34+B7</f>
        <v>14050930.4192506</v>
      </c>
      <c r="C40" s="165" t="s">
        <v>74</v>
      </c>
      <c r="D40" s="150">
        <f ca="1">SUM(D34:D35)</f>
        <v>14050930.4192506</v>
      </c>
      <c r="E40" s="150">
        <f>SUM(E34:E35)</f>
        <v>10359869.5092506</v>
      </c>
      <c r="F40" s="150">
        <f ca="1">SUM(F34:F35)</f>
        <v>0</v>
      </c>
      <c r="G40" s="150">
        <f>SUM(G34:G35)</f>
        <v>0</v>
      </c>
      <c r="H40" s="150">
        <f>SUM(H34:H35)</f>
        <v>3691060.91</v>
      </c>
      <c r="I40" s="136"/>
    </row>
    <row r="41" s="132" customFormat="1" customHeight="1" spans="3:3">
      <c r="C41" s="133"/>
    </row>
    <row r="42" s="132" customFormat="1" customHeight="1" spans="3:3">
      <c r="C42" s="133"/>
    </row>
    <row r="43" s="132" customFormat="1" customHeight="1" spans="1:9">
      <c r="A43" s="136"/>
      <c r="B43" s="136"/>
      <c r="C43" s="134"/>
      <c r="D43" s="136"/>
      <c r="E43" s="136"/>
      <c r="F43" s="136"/>
      <c r="G43" s="136"/>
      <c r="H43" s="136"/>
      <c r="I43" s="136"/>
    </row>
    <row r="44" s="132" customFormat="1" customHeight="1" spans="3:3">
      <c r="C44" s="133"/>
    </row>
    <row r="45" s="132" customFormat="1" customHeight="1" spans="3:3">
      <c r="C45" s="133"/>
    </row>
    <row r="46" s="132" customFormat="1" customHeight="1" spans="1:9">
      <c r="A46" s="136"/>
      <c r="B46" s="136"/>
      <c r="C46" s="134"/>
      <c r="D46" s="136"/>
      <c r="E46" s="136"/>
      <c r="F46" s="136"/>
      <c r="G46" s="136"/>
      <c r="H46" s="136"/>
      <c r="I46" s="136"/>
    </row>
  </sheetData>
  <mergeCells count="5">
    <mergeCell ref="A2:H2"/>
    <mergeCell ref="C4:H4"/>
    <mergeCell ref="D5:H5"/>
    <mergeCell ref="A5:A6"/>
    <mergeCell ref="B5:B6"/>
  </mergeCells>
  <pageMargins left="0.751388888888889" right="0.751388888888889" top="1" bottom="1" header="0.5" footer="0.5"/>
  <pageSetup paperSize="9" scale="62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view="pageBreakPreview" zoomScaleNormal="70" workbookViewId="0">
      <selection activeCell="G10" sqref="G10"/>
    </sheetView>
  </sheetViews>
  <sheetFormatPr defaultColWidth="6.88333333333333" defaultRowHeight="21" customHeight="1"/>
  <cols>
    <col min="1" max="1" width="14.6666666666667" style="1" customWidth="1"/>
    <col min="2" max="4" width="3.88333333333333" style="1" customWidth="1"/>
    <col min="5" max="5" width="20.8833333333333" style="1" customWidth="1"/>
    <col min="6" max="6" width="19.1083333333333" style="5" customWidth="1"/>
    <col min="7" max="7" width="14.8833333333333" style="1" customWidth="1"/>
    <col min="8" max="8" width="14.375" style="1" customWidth="1"/>
    <col min="9" max="9" width="14.875" style="1" customWidth="1"/>
    <col min="10" max="10" width="11.425" style="1" customWidth="1"/>
    <col min="11" max="235" width="6.88333333333333" style="1" customWidth="1"/>
    <col min="236" max="16384" width="6.88333333333333" style="1"/>
  </cols>
  <sheetData>
    <row r="1" customHeight="1" spans="1:1">
      <c r="A1" s="1" t="s">
        <v>11</v>
      </c>
    </row>
    <row r="2" ht="30.75" customHeight="1" spans="1:10">
      <c r="A2" s="6" t="s">
        <v>218</v>
      </c>
      <c r="B2" s="6"/>
      <c r="C2" s="6"/>
      <c r="D2" s="6"/>
      <c r="E2" s="6"/>
      <c r="F2" s="6"/>
      <c r="G2" s="6"/>
      <c r="H2" s="6"/>
      <c r="I2" s="6"/>
      <c r="J2" s="6"/>
    </row>
    <row r="3" s="3" customFormat="1" customHeight="1" spans="1:10">
      <c r="A3" s="3" t="s">
        <v>21</v>
      </c>
      <c r="F3" s="7"/>
      <c r="J3" s="3" t="s">
        <v>22</v>
      </c>
    </row>
    <row r="4" customHeight="1" spans="1:10">
      <c r="A4" s="27" t="s">
        <v>77</v>
      </c>
      <c r="B4" s="9" t="s">
        <v>78</v>
      </c>
      <c r="C4" s="9"/>
      <c r="D4" s="9"/>
      <c r="E4" s="27" t="s">
        <v>79</v>
      </c>
      <c r="F4" s="8" t="s">
        <v>80</v>
      </c>
      <c r="G4" s="21" t="s">
        <v>81</v>
      </c>
      <c r="H4" s="21" t="s">
        <v>101</v>
      </c>
      <c r="I4" s="21" t="s">
        <v>128</v>
      </c>
      <c r="J4" s="21" t="s">
        <v>219</v>
      </c>
    </row>
    <row r="5" ht="42.75" customHeight="1" spans="1:10">
      <c r="A5" s="28"/>
      <c r="B5" s="29" t="s">
        <v>90</v>
      </c>
      <c r="C5" s="29" t="s">
        <v>91</v>
      </c>
      <c r="D5" s="29" t="s">
        <v>92</v>
      </c>
      <c r="E5" s="28"/>
      <c r="F5" s="8"/>
      <c r="G5" s="21"/>
      <c r="H5" s="21"/>
      <c r="I5" s="21"/>
      <c r="J5" s="21"/>
    </row>
    <row r="6" customHeight="1" spans="1:10">
      <c r="A6" s="28"/>
      <c r="B6" s="30"/>
      <c r="C6" s="30"/>
      <c r="D6" s="30"/>
      <c r="E6" s="28"/>
      <c r="F6" s="30" t="s">
        <v>81</v>
      </c>
      <c r="G6" s="80">
        <f>H6+I6</f>
        <v>10359869.5092506</v>
      </c>
      <c r="H6" s="80">
        <f>SUM(H7:H1111)</f>
        <v>9041089.50925058</v>
      </c>
      <c r="I6" s="80">
        <f>SUM(I7:I1111)</f>
        <v>1318780</v>
      </c>
      <c r="J6" s="45" t="s">
        <v>220</v>
      </c>
    </row>
    <row r="7" ht="25.5" customHeight="1" spans="1:10">
      <c r="A7" s="117" t="s">
        <v>102</v>
      </c>
      <c r="B7" s="118" t="s">
        <v>103</v>
      </c>
      <c r="C7" s="118" t="s">
        <v>104</v>
      </c>
      <c r="D7" s="118" t="s">
        <v>105</v>
      </c>
      <c r="E7" s="82" t="s">
        <v>106</v>
      </c>
      <c r="F7" s="119" t="s">
        <v>107</v>
      </c>
      <c r="G7" s="84">
        <f t="shared" ref="G7:G27" si="0">H7+I7</f>
        <v>6443526.39656336</v>
      </c>
      <c r="H7" s="84">
        <v>6443526.39656336</v>
      </c>
      <c r="I7" s="127"/>
      <c r="J7" s="46"/>
    </row>
    <row r="8" ht="25.5" customHeight="1" spans="1:10">
      <c r="A8" s="120" t="s">
        <v>102</v>
      </c>
      <c r="B8" s="118" t="s">
        <v>108</v>
      </c>
      <c r="C8" s="118" t="s">
        <v>109</v>
      </c>
      <c r="D8" s="118" t="s">
        <v>105</v>
      </c>
      <c r="E8" s="83" t="s">
        <v>110</v>
      </c>
      <c r="F8" s="121" t="s">
        <v>110</v>
      </c>
      <c r="G8" s="84">
        <f t="shared" si="0"/>
        <v>768066.969262075</v>
      </c>
      <c r="H8" s="84">
        <v>768066.969262075</v>
      </c>
      <c r="I8" s="127"/>
      <c r="J8" s="46"/>
    </row>
    <row r="9" ht="25.5" customHeight="1" spans="1:10">
      <c r="A9" s="120" t="s">
        <v>102</v>
      </c>
      <c r="B9" s="118" t="s">
        <v>111</v>
      </c>
      <c r="C9" s="118" t="s">
        <v>112</v>
      </c>
      <c r="D9" s="118" t="s">
        <v>105</v>
      </c>
      <c r="E9" s="83" t="s">
        <v>113</v>
      </c>
      <c r="F9" s="119" t="s">
        <v>113</v>
      </c>
      <c r="G9" s="84">
        <f t="shared" si="0"/>
        <v>135734.158477882</v>
      </c>
      <c r="H9" s="84">
        <v>135734.158477882</v>
      </c>
      <c r="I9" s="127"/>
      <c r="J9" s="46"/>
    </row>
    <row r="10" ht="25.5" customHeight="1" spans="1:10">
      <c r="A10" s="120" t="s">
        <v>102</v>
      </c>
      <c r="B10" s="118" t="s">
        <v>111</v>
      </c>
      <c r="C10" s="118" t="s">
        <v>112</v>
      </c>
      <c r="D10" s="118" t="s">
        <v>109</v>
      </c>
      <c r="E10" s="83" t="s">
        <v>114</v>
      </c>
      <c r="F10" s="119" t="s">
        <v>114</v>
      </c>
      <c r="G10" s="84">
        <f t="shared" si="0"/>
        <v>105450.550817845</v>
      </c>
      <c r="H10" s="84">
        <v>105450.550817845</v>
      </c>
      <c r="I10" s="127"/>
      <c r="J10" s="46"/>
    </row>
    <row r="11" ht="25.5" customHeight="1" spans="1:10">
      <c r="A11" s="120" t="s">
        <v>102</v>
      </c>
      <c r="B11" s="118" t="s">
        <v>115</v>
      </c>
      <c r="C11" s="118" t="s">
        <v>116</v>
      </c>
      <c r="D11" s="118" t="s">
        <v>109</v>
      </c>
      <c r="E11" s="83" t="s">
        <v>117</v>
      </c>
      <c r="F11" s="119" t="s">
        <v>117</v>
      </c>
      <c r="G11" s="84">
        <f t="shared" si="0"/>
        <v>9670.16949000959</v>
      </c>
      <c r="H11" s="84">
        <v>9670.16949000959</v>
      </c>
      <c r="I11" s="127"/>
      <c r="J11" s="46"/>
    </row>
    <row r="12" ht="25.5" customHeight="1" spans="1:10">
      <c r="A12" s="120" t="s">
        <v>102</v>
      </c>
      <c r="B12" s="118" t="s">
        <v>111</v>
      </c>
      <c r="C12" s="118" t="s">
        <v>118</v>
      </c>
      <c r="D12" s="118" t="s">
        <v>105</v>
      </c>
      <c r="E12" s="83" t="s">
        <v>119</v>
      </c>
      <c r="F12" s="119" t="s">
        <v>119</v>
      </c>
      <c r="G12" s="84">
        <f t="shared" si="0"/>
        <v>12088.6202008072</v>
      </c>
      <c r="H12" s="84">
        <v>12088.6202008072</v>
      </c>
      <c r="I12" s="127"/>
      <c r="J12" s="46"/>
    </row>
    <row r="13" ht="25.5" customHeight="1" spans="1:10">
      <c r="A13" s="120" t="s">
        <v>102</v>
      </c>
      <c r="B13" s="118" t="s">
        <v>115</v>
      </c>
      <c r="C13" s="118" t="s">
        <v>120</v>
      </c>
      <c r="D13" s="118" t="s">
        <v>120</v>
      </c>
      <c r="E13" s="83" t="s">
        <v>121</v>
      </c>
      <c r="F13" s="119" t="s">
        <v>121</v>
      </c>
      <c r="G13" s="84">
        <f t="shared" si="0"/>
        <v>560344.830535271</v>
      </c>
      <c r="H13" s="84">
        <v>560344.830535271</v>
      </c>
      <c r="I13" s="127"/>
      <c r="J13" s="46"/>
    </row>
    <row r="14" ht="25.5" customHeight="1" spans="1:10">
      <c r="A14" s="120" t="s">
        <v>102</v>
      </c>
      <c r="B14" s="118" t="s">
        <v>111</v>
      </c>
      <c r="C14" s="118" t="s">
        <v>112</v>
      </c>
      <c r="D14" s="118" t="s">
        <v>122</v>
      </c>
      <c r="E14" s="83" t="s">
        <v>123</v>
      </c>
      <c r="F14" s="119" t="s">
        <v>123</v>
      </c>
      <c r="G14" s="84">
        <f t="shared" si="0"/>
        <v>3650</v>
      </c>
      <c r="H14" s="84">
        <v>3650</v>
      </c>
      <c r="I14" s="127"/>
      <c r="J14" s="46"/>
    </row>
    <row r="15" ht="25.5" customHeight="1" spans="1:10">
      <c r="A15" s="120" t="s">
        <v>102</v>
      </c>
      <c r="B15" s="118" t="s">
        <v>115</v>
      </c>
      <c r="C15" s="118" t="s">
        <v>120</v>
      </c>
      <c r="D15" s="118" t="s">
        <v>124</v>
      </c>
      <c r="E15" s="83" t="s">
        <v>125</v>
      </c>
      <c r="F15" s="119" t="s">
        <v>125</v>
      </c>
      <c r="G15" s="84">
        <f t="shared" si="0"/>
        <v>314477.813903327</v>
      </c>
      <c r="H15" s="84">
        <v>314477.813903327</v>
      </c>
      <c r="I15" s="127"/>
      <c r="J15" s="46"/>
    </row>
    <row r="16" ht="25.5" customHeight="1" spans="1:10">
      <c r="A16" s="122" t="s">
        <v>102</v>
      </c>
      <c r="B16" s="118" t="s">
        <v>103</v>
      </c>
      <c r="C16" s="118" t="s">
        <v>104</v>
      </c>
      <c r="D16" s="118" t="s">
        <v>105</v>
      </c>
      <c r="E16" s="88" t="s">
        <v>106</v>
      </c>
      <c r="F16" s="123" t="s">
        <v>126</v>
      </c>
      <c r="G16" s="84">
        <f t="shared" si="0"/>
        <v>688080</v>
      </c>
      <c r="H16" s="84">
        <v>688080</v>
      </c>
      <c r="I16" s="127">
        <f>H16-'表6 一般公共预算基本支出经济分类明细表'!W16</f>
        <v>0</v>
      </c>
      <c r="J16" s="46"/>
    </row>
    <row r="17" ht="25.5" customHeight="1" spans="1:10">
      <c r="A17" s="124" t="s">
        <v>102</v>
      </c>
      <c r="B17" s="125" t="s">
        <v>129</v>
      </c>
      <c r="C17" s="125" t="s">
        <v>130</v>
      </c>
      <c r="D17" s="125" t="s">
        <v>120</v>
      </c>
      <c r="E17" s="126" t="s">
        <v>131</v>
      </c>
      <c r="F17" s="124" t="s">
        <v>132</v>
      </c>
      <c r="G17" s="84">
        <f t="shared" si="0"/>
        <v>535680</v>
      </c>
      <c r="H17" s="127"/>
      <c r="I17" s="80">
        <v>535680</v>
      </c>
      <c r="J17" s="46"/>
    </row>
    <row r="18" ht="25.5" customHeight="1" spans="1:10">
      <c r="A18" s="124" t="s">
        <v>102</v>
      </c>
      <c r="B18" s="125" t="s">
        <v>129</v>
      </c>
      <c r="C18" s="125" t="s">
        <v>130</v>
      </c>
      <c r="D18" s="125" t="s">
        <v>120</v>
      </c>
      <c r="E18" s="126" t="s">
        <v>131</v>
      </c>
      <c r="F18" s="124" t="s">
        <v>133</v>
      </c>
      <c r="G18" s="84">
        <f t="shared" si="0"/>
        <v>260000</v>
      </c>
      <c r="H18" s="127"/>
      <c r="I18" s="80">
        <v>260000</v>
      </c>
      <c r="J18" s="46"/>
    </row>
    <row r="19" ht="25.5" customHeight="1" spans="1:10">
      <c r="A19" s="124" t="s">
        <v>102</v>
      </c>
      <c r="B19" s="125" t="s">
        <v>103</v>
      </c>
      <c r="C19" s="125" t="s">
        <v>105</v>
      </c>
      <c r="D19" s="125" t="s">
        <v>134</v>
      </c>
      <c r="E19" s="125" t="s">
        <v>135</v>
      </c>
      <c r="F19" s="124" t="s">
        <v>136</v>
      </c>
      <c r="G19" s="84">
        <f t="shared" si="0"/>
        <v>32500</v>
      </c>
      <c r="H19" s="127"/>
      <c r="I19" s="80">
        <v>32500</v>
      </c>
      <c r="J19" s="46"/>
    </row>
    <row r="20" ht="25.5" customHeight="1" spans="1:10">
      <c r="A20" s="124" t="s">
        <v>102</v>
      </c>
      <c r="B20" s="125" t="s">
        <v>103</v>
      </c>
      <c r="C20" s="125" t="s">
        <v>137</v>
      </c>
      <c r="D20" s="125" t="s">
        <v>122</v>
      </c>
      <c r="E20" s="125" t="s">
        <v>138</v>
      </c>
      <c r="F20" s="124" t="s">
        <v>139</v>
      </c>
      <c r="G20" s="84">
        <f t="shared" si="0"/>
        <v>20000</v>
      </c>
      <c r="H20" s="127"/>
      <c r="I20" s="80">
        <v>20000</v>
      </c>
      <c r="J20" s="46"/>
    </row>
    <row r="21" ht="25.5" customHeight="1" spans="1:10">
      <c r="A21" s="124" t="s">
        <v>102</v>
      </c>
      <c r="B21" s="125" t="s">
        <v>103</v>
      </c>
      <c r="C21" s="125" t="s">
        <v>104</v>
      </c>
      <c r="D21" s="125" t="s">
        <v>134</v>
      </c>
      <c r="E21" s="125" t="s">
        <v>140</v>
      </c>
      <c r="F21" s="128" t="s">
        <v>141</v>
      </c>
      <c r="G21" s="129">
        <f t="shared" si="0"/>
        <v>100000</v>
      </c>
      <c r="H21" s="127"/>
      <c r="I21" s="80">
        <v>100000</v>
      </c>
      <c r="J21" s="46"/>
    </row>
    <row r="22" ht="25.5" customHeight="1" spans="1:10">
      <c r="A22" s="124" t="s">
        <v>102</v>
      </c>
      <c r="B22" s="125" t="s">
        <v>142</v>
      </c>
      <c r="C22" s="125" t="s">
        <v>109</v>
      </c>
      <c r="D22" s="125" t="s">
        <v>143</v>
      </c>
      <c r="E22" s="125" t="s">
        <v>144</v>
      </c>
      <c r="F22" s="128" t="s">
        <v>145</v>
      </c>
      <c r="G22" s="129">
        <f t="shared" si="0"/>
        <v>214600</v>
      </c>
      <c r="H22" s="127"/>
      <c r="I22" s="80">
        <v>214600</v>
      </c>
      <c r="J22" s="46"/>
    </row>
    <row r="23" ht="25.5" customHeight="1" spans="1:10">
      <c r="A23" s="124" t="s">
        <v>102</v>
      </c>
      <c r="B23" s="125" t="s">
        <v>146</v>
      </c>
      <c r="C23" s="125" t="s">
        <v>143</v>
      </c>
      <c r="D23" s="125" t="s">
        <v>109</v>
      </c>
      <c r="E23" s="125" t="s">
        <v>147</v>
      </c>
      <c r="F23" s="128" t="s">
        <v>148</v>
      </c>
      <c r="G23" s="129">
        <f t="shared" si="0"/>
        <v>100000</v>
      </c>
      <c r="H23" s="127"/>
      <c r="I23" s="80">
        <v>100000</v>
      </c>
      <c r="J23" s="46"/>
    </row>
    <row r="24" ht="25.5" customHeight="1" spans="1:10">
      <c r="A24" s="124" t="s">
        <v>102</v>
      </c>
      <c r="B24" s="125" t="s">
        <v>103</v>
      </c>
      <c r="C24" s="125" t="s">
        <v>137</v>
      </c>
      <c r="D24" s="125" t="s">
        <v>122</v>
      </c>
      <c r="E24" s="125" t="s">
        <v>138</v>
      </c>
      <c r="F24" s="124" t="s">
        <v>149</v>
      </c>
      <c r="G24" s="129">
        <f t="shared" si="0"/>
        <v>36000</v>
      </c>
      <c r="H24" s="127"/>
      <c r="I24" s="80">
        <v>36000</v>
      </c>
      <c r="J24" s="46"/>
    </row>
    <row r="25" ht="25.5" customHeight="1" spans="1:10">
      <c r="A25" s="124" t="s">
        <v>102</v>
      </c>
      <c r="B25" s="125" t="s">
        <v>103</v>
      </c>
      <c r="C25" s="125" t="s">
        <v>137</v>
      </c>
      <c r="D25" s="125" t="s">
        <v>122</v>
      </c>
      <c r="E25" s="125" t="s">
        <v>138</v>
      </c>
      <c r="F25" s="130" t="s">
        <v>150</v>
      </c>
      <c r="G25" s="129">
        <f t="shared" si="0"/>
        <v>20000</v>
      </c>
      <c r="H25" s="127"/>
      <c r="I25" s="80">
        <v>20000</v>
      </c>
      <c r="J25" s="46"/>
    </row>
    <row r="26" ht="25.5" customHeight="1" spans="1:10">
      <c r="A26" s="37"/>
      <c r="B26" s="38"/>
      <c r="C26" s="38"/>
      <c r="D26" s="38"/>
      <c r="E26" s="39"/>
      <c r="F26" s="127"/>
      <c r="G26" s="80">
        <f t="shared" si="0"/>
        <v>0</v>
      </c>
      <c r="H26" s="127"/>
      <c r="I26" s="127"/>
      <c r="J26" s="46"/>
    </row>
    <row r="27" s="4" customFormat="1" ht="25.5" customHeight="1" spans="1:10">
      <c r="A27" s="41"/>
      <c r="B27" s="42"/>
      <c r="C27" s="42"/>
      <c r="D27" s="42"/>
      <c r="E27" s="43"/>
      <c r="F27" s="127"/>
      <c r="G27" s="80">
        <f t="shared" si="0"/>
        <v>0</v>
      </c>
      <c r="H27" s="131"/>
      <c r="I27" s="131"/>
      <c r="J27" s="46"/>
    </row>
    <row r="28" customHeight="1" spans="1:10">
      <c r="A28" s="18"/>
      <c r="B28" s="18"/>
      <c r="C28" s="18"/>
      <c r="D28" s="18"/>
      <c r="E28" s="18"/>
      <c r="F28" s="127"/>
      <c r="G28" s="80">
        <f t="shared" ref="G28:G37" si="1">H28+I28</f>
        <v>0</v>
      </c>
      <c r="H28" s="18"/>
      <c r="I28" s="18"/>
      <c r="J28" s="46"/>
    </row>
    <row r="29" customHeight="1" spans="1:10">
      <c r="A29" s="18"/>
      <c r="B29" s="18"/>
      <c r="C29" s="18"/>
      <c r="D29" s="18"/>
      <c r="E29" s="18"/>
      <c r="F29" s="127"/>
      <c r="G29" s="80">
        <f t="shared" si="1"/>
        <v>0</v>
      </c>
      <c r="H29" s="18"/>
      <c r="I29" s="18"/>
      <c r="J29" s="46"/>
    </row>
    <row r="30" customHeight="1" spans="1:10">
      <c r="A30" s="18"/>
      <c r="B30" s="18"/>
      <c r="C30" s="18"/>
      <c r="D30" s="18"/>
      <c r="E30" s="18"/>
      <c r="F30" s="127"/>
      <c r="G30" s="80">
        <f t="shared" si="1"/>
        <v>0</v>
      </c>
      <c r="H30" s="18"/>
      <c r="I30" s="18"/>
      <c r="J30" s="46"/>
    </row>
    <row r="31" customHeight="1" spans="1:10">
      <c r="A31" s="18"/>
      <c r="B31" s="18"/>
      <c r="C31" s="18"/>
      <c r="D31" s="18"/>
      <c r="E31" s="18"/>
      <c r="F31" s="127"/>
      <c r="G31" s="80">
        <f t="shared" si="1"/>
        <v>0</v>
      </c>
      <c r="H31" s="18"/>
      <c r="I31" s="18"/>
      <c r="J31" s="46"/>
    </row>
    <row r="32" customHeight="1" spans="1:10">
      <c r="A32" s="18"/>
      <c r="B32" s="18"/>
      <c r="C32" s="18"/>
      <c r="D32" s="18"/>
      <c r="E32" s="18"/>
      <c r="F32" s="127"/>
      <c r="G32" s="80">
        <f t="shared" si="1"/>
        <v>0</v>
      </c>
      <c r="H32" s="18"/>
      <c r="I32" s="18"/>
      <c r="J32" s="46"/>
    </row>
    <row r="33" customHeight="1" spans="1:10">
      <c r="A33" s="18"/>
      <c r="B33" s="18"/>
      <c r="C33" s="18"/>
      <c r="D33" s="18"/>
      <c r="E33" s="18"/>
      <c r="F33" s="127"/>
      <c r="G33" s="80">
        <f t="shared" si="1"/>
        <v>0</v>
      </c>
      <c r="H33" s="18"/>
      <c r="I33" s="18"/>
      <c r="J33" s="46"/>
    </row>
    <row r="34" customHeight="1" spans="1:10">
      <c r="A34" s="18"/>
      <c r="B34" s="18"/>
      <c r="C34" s="18"/>
      <c r="D34" s="18"/>
      <c r="E34" s="18"/>
      <c r="F34" s="127"/>
      <c r="G34" s="80">
        <f t="shared" si="1"/>
        <v>0</v>
      </c>
      <c r="H34" s="18"/>
      <c r="I34" s="18"/>
      <c r="J34" s="46"/>
    </row>
    <row r="35" customHeight="1" spans="1:10">
      <c r="A35" s="18"/>
      <c r="B35" s="18"/>
      <c r="C35" s="18"/>
      <c r="D35" s="18"/>
      <c r="E35" s="18"/>
      <c r="F35" s="127"/>
      <c r="G35" s="80">
        <f t="shared" si="1"/>
        <v>0</v>
      </c>
      <c r="H35" s="18"/>
      <c r="I35" s="18"/>
      <c r="J35" s="46"/>
    </row>
    <row r="36" customHeight="1" spans="1:10">
      <c r="A36" s="18"/>
      <c r="B36" s="18"/>
      <c r="C36" s="18"/>
      <c r="D36" s="18"/>
      <c r="E36" s="18"/>
      <c r="F36" s="127"/>
      <c r="G36" s="80">
        <f t="shared" si="1"/>
        <v>0</v>
      </c>
      <c r="H36" s="18"/>
      <c r="I36" s="18"/>
      <c r="J36" s="46"/>
    </row>
    <row r="37" customHeight="1" spans="1:10">
      <c r="A37" s="18"/>
      <c r="B37" s="18"/>
      <c r="C37" s="18"/>
      <c r="D37" s="18"/>
      <c r="E37" s="18"/>
      <c r="F37" s="127"/>
      <c r="G37" s="80">
        <f t="shared" si="1"/>
        <v>0</v>
      </c>
      <c r="H37" s="18"/>
      <c r="I37" s="18"/>
      <c r="J37" s="47"/>
    </row>
  </sheetData>
  <autoFilter ref="A6:J37">
    <extLst/>
  </autoFilter>
  <mergeCells count="12">
    <mergeCell ref="A2:J2"/>
    <mergeCell ref="A4:A6"/>
    <mergeCell ref="B5:B6"/>
    <mergeCell ref="C5:C6"/>
    <mergeCell ref="D5:D6"/>
    <mergeCell ref="E4:E6"/>
    <mergeCell ref="F4:F5"/>
    <mergeCell ref="G4:G5"/>
    <mergeCell ref="H4:H5"/>
    <mergeCell ref="I4:I5"/>
    <mergeCell ref="J4:J5"/>
    <mergeCell ref="J6:J37"/>
  </mergeCells>
  <pageMargins left="0.747916666666667" right="0.747916666666667" top="0.984027777777778" bottom="0.984027777777778" header="0.511805555555556" footer="0.511805555555556"/>
  <pageSetup paperSize="9" scale="72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Y26"/>
  <sheetViews>
    <sheetView tabSelected="1" view="pageBreakPreview" zoomScaleNormal="85" topLeftCell="A5" workbookViewId="0">
      <pane xSplit="6" topLeftCell="G1" activePane="topRight" state="frozen"/>
      <selection/>
      <selection pane="topRight" activeCell="G7" sqref="G7:G16"/>
    </sheetView>
  </sheetViews>
  <sheetFormatPr defaultColWidth="6.88333333333333" defaultRowHeight="12"/>
  <cols>
    <col min="1" max="1" width="13.2166666666667" style="1" customWidth="1"/>
    <col min="2" max="4" width="3.88333333333333" style="1" customWidth="1"/>
    <col min="5" max="5" width="19.1083333333333" style="1" customWidth="1"/>
    <col min="6" max="6" width="19.1083333333333" style="5" customWidth="1"/>
    <col min="7" max="7" width="14.5" style="5" customWidth="1"/>
    <col min="8" max="8" width="15.5583333333333" style="70" customWidth="1"/>
    <col min="9" max="9" width="12.8833333333333" style="71" customWidth="1"/>
    <col min="10" max="10" width="12" style="71" customWidth="1"/>
    <col min="11" max="12" width="12.2166666666667" style="71" customWidth="1"/>
    <col min="13" max="13" width="6.33333333333333" style="71" customWidth="1"/>
    <col min="14" max="14" width="11.1083333333333" style="71" customWidth="1"/>
    <col min="15" max="15" width="13.1083333333333" style="71" customWidth="1"/>
    <col min="16" max="16" width="11.4416666666667" style="71" customWidth="1"/>
    <col min="17" max="17" width="11.1083333333333" style="71" customWidth="1"/>
    <col min="18" max="18" width="11.625" style="71" customWidth="1"/>
    <col min="19" max="19" width="11.775" style="71" customWidth="1"/>
    <col min="20" max="20" width="10.3333333333333" style="71" customWidth="1"/>
    <col min="21" max="21" width="10.875" style="71" customWidth="1"/>
    <col min="22" max="22" width="11.4416666666667" style="71" customWidth="1"/>
    <col min="23" max="23" width="12.4416666666667" style="71" customWidth="1"/>
    <col min="24" max="24" width="11.775" style="71" customWidth="1"/>
    <col min="25" max="25" width="10.8833333333333" style="71" customWidth="1"/>
    <col min="26" max="28" width="6.88333333333333" style="71"/>
    <col min="29" max="29" width="9.75" style="71" customWidth="1"/>
    <col min="30" max="30" width="10.3333333333333" style="71" customWidth="1"/>
    <col min="31" max="32" width="6.88333333333333" style="71"/>
    <col min="33" max="33" width="11.1083333333333" style="71" customWidth="1"/>
    <col min="34" max="34" width="9.25" style="71"/>
    <col min="35" max="35" width="11" style="71" customWidth="1"/>
    <col min="36" max="36" width="6.88333333333333" style="71"/>
    <col min="37" max="37" width="9.775" style="71" customWidth="1"/>
    <col min="38" max="38" width="10.1083333333333" style="71" customWidth="1"/>
    <col min="39" max="39" width="11.8833333333333" style="71" customWidth="1"/>
    <col min="40" max="43" width="6.88333333333333" style="71"/>
    <col min="44" max="44" width="10.8833333333333" style="71" customWidth="1"/>
    <col min="45" max="45" width="11" style="71" customWidth="1"/>
    <col min="46" max="46" width="10.8833333333333" style="71" customWidth="1"/>
    <col min="47" max="47" width="10.4416666666667" style="71" customWidth="1"/>
    <col min="48" max="49" width="11.1083333333333" style="71" customWidth="1"/>
    <col min="50" max="50" width="11.2166666666667" style="71" customWidth="1"/>
    <col min="51" max="51" width="11" style="71" customWidth="1"/>
    <col min="52" max="52" width="6.88333333333333" style="71" customWidth="1"/>
    <col min="53" max="53" width="11.3333333333333" style="71" customWidth="1"/>
    <col min="54" max="54" width="6.44166666666667" style="71" customWidth="1"/>
    <col min="55" max="55" width="5.88333333333333" style="71" customWidth="1"/>
    <col min="56" max="56" width="11" style="71" customWidth="1"/>
    <col min="57" max="57" width="6.44166666666667" style="71" customWidth="1"/>
    <col min="58" max="58" width="6.33333333333333" style="71" customWidth="1"/>
    <col min="59" max="60" width="5.775" style="71" customWidth="1"/>
    <col min="61" max="62" width="6.025" style="71" customWidth="1"/>
    <col min="63" max="63" width="10.8833333333333" style="71" customWidth="1"/>
    <col min="64" max="64" width="6.88333333333333" style="71"/>
    <col min="65" max="65" width="11" style="71" customWidth="1"/>
    <col min="66" max="68" width="6.88333333333333" style="71"/>
    <col min="69" max="71" width="6" style="71" customWidth="1"/>
    <col min="72" max="16384" width="6.88333333333333" style="71"/>
  </cols>
  <sheetData>
    <row r="1" s="62" customFormat="1" ht="13.5" customHeight="1" spans="1:71">
      <c r="A1" s="72" t="s">
        <v>13</v>
      </c>
      <c r="B1" s="1"/>
      <c r="C1" s="1"/>
      <c r="D1" s="1"/>
      <c r="E1" s="1"/>
      <c r="F1" s="5"/>
      <c r="G1" s="5"/>
      <c r="H1" s="73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Z1" s="105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111"/>
      <c r="BQ1" s="111"/>
      <c r="BR1" s="111"/>
      <c r="BS1" s="111"/>
    </row>
    <row r="2" s="63" customFormat="1" ht="27" customHeight="1" spans="1:77">
      <c r="A2" s="6" t="s">
        <v>221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 t="s">
        <v>222</v>
      </c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 t="s">
        <v>223</v>
      </c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</row>
    <row r="3" s="64" customFormat="1" ht="18.75" customHeight="1" spans="1:77">
      <c r="A3" s="72"/>
      <c r="B3" s="1"/>
      <c r="C3" s="1"/>
      <c r="D3" s="1"/>
      <c r="E3" s="1"/>
      <c r="F3" s="5"/>
      <c r="G3" s="5"/>
      <c r="H3" s="73"/>
      <c r="I3" s="90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Z3" s="105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111"/>
      <c r="BQ3" s="111"/>
      <c r="BR3" s="111"/>
      <c r="BS3" s="111"/>
      <c r="BY3" s="64" t="s">
        <v>22</v>
      </c>
    </row>
    <row r="4" s="62" customFormat="1" ht="22.5" customHeight="1" spans="1:77">
      <c r="A4" s="27" t="s">
        <v>77</v>
      </c>
      <c r="B4" s="9" t="s">
        <v>78</v>
      </c>
      <c r="C4" s="9"/>
      <c r="D4" s="9"/>
      <c r="E4" s="27" t="s">
        <v>79</v>
      </c>
      <c r="F4" s="8" t="s">
        <v>80</v>
      </c>
      <c r="G4" s="74" t="s">
        <v>224</v>
      </c>
      <c r="H4" s="75" t="s">
        <v>225</v>
      </c>
      <c r="I4" s="92" t="s">
        <v>226</v>
      </c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9"/>
      <c r="W4" s="100" t="s">
        <v>227</v>
      </c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7"/>
      <c r="AY4" s="75" t="s">
        <v>228</v>
      </c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100" t="s">
        <v>229</v>
      </c>
      <c r="BM4" s="101"/>
      <c r="BN4" s="101"/>
      <c r="BO4" s="101"/>
      <c r="BP4" s="101"/>
      <c r="BQ4" s="92"/>
      <c r="BR4" s="92"/>
      <c r="BS4" s="92"/>
      <c r="BT4" s="101"/>
      <c r="BU4" s="115" t="s">
        <v>210</v>
      </c>
      <c r="BV4" s="115"/>
      <c r="BW4" s="115"/>
      <c r="BX4" s="115"/>
      <c r="BY4" s="115"/>
    </row>
    <row r="5" s="65" customFormat="1" ht="51" customHeight="1" spans="1:77">
      <c r="A5" s="28"/>
      <c r="B5" s="45" t="s">
        <v>90</v>
      </c>
      <c r="C5" s="45" t="s">
        <v>91</v>
      </c>
      <c r="D5" s="45" t="s">
        <v>92</v>
      </c>
      <c r="E5" s="28"/>
      <c r="F5" s="8"/>
      <c r="G5" s="74"/>
      <c r="H5" s="75"/>
      <c r="I5" s="94" t="s">
        <v>230</v>
      </c>
      <c r="J5" s="95" t="s">
        <v>231</v>
      </c>
      <c r="K5" s="95" t="s">
        <v>232</v>
      </c>
      <c r="L5" s="95" t="s">
        <v>233</v>
      </c>
      <c r="M5" s="96" t="s">
        <v>234</v>
      </c>
      <c r="N5" s="96" t="s">
        <v>235</v>
      </c>
      <c r="O5" s="97" t="s">
        <v>236</v>
      </c>
      <c r="P5" s="97" t="s">
        <v>237</v>
      </c>
      <c r="Q5" s="97" t="s">
        <v>238</v>
      </c>
      <c r="R5" s="97" t="s">
        <v>239</v>
      </c>
      <c r="S5" s="97" t="s">
        <v>240</v>
      </c>
      <c r="T5" s="97" t="s">
        <v>241</v>
      </c>
      <c r="U5" s="97" t="s">
        <v>242</v>
      </c>
      <c r="V5" s="97" t="s">
        <v>243</v>
      </c>
      <c r="W5" s="102" t="s">
        <v>93</v>
      </c>
      <c r="X5" s="95" t="s">
        <v>244</v>
      </c>
      <c r="Y5" s="95" t="s">
        <v>245</v>
      </c>
      <c r="Z5" s="95" t="s">
        <v>246</v>
      </c>
      <c r="AA5" s="95" t="s">
        <v>247</v>
      </c>
      <c r="AB5" s="106" t="s">
        <v>248</v>
      </c>
      <c r="AC5" s="106" t="s">
        <v>249</v>
      </c>
      <c r="AD5" s="106" t="s">
        <v>250</v>
      </c>
      <c r="AE5" s="106" t="s">
        <v>251</v>
      </c>
      <c r="AF5" s="106" t="s">
        <v>252</v>
      </c>
      <c r="AG5" s="106" t="s">
        <v>253</v>
      </c>
      <c r="AH5" s="106" t="s">
        <v>254</v>
      </c>
      <c r="AI5" s="106" t="s">
        <v>255</v>
      </c>
      <c r="AJ5" s="106" t="s">
        <v>256</v>
      </c>
      <c r="AK5" s="106" t="s">
        <v>257</v>
      </c>
      <c r="AL5" s="106" t="s">
        <v>258</v>
      </c>
      <c r="AM5" s="106" t="s">
        <v>259</v>
      </c>
      <c r="AN5" s="106" t="s">
        <v>260</v>
      </c>
      <c r="AO5" s="106" t="s">
        <v>261</v>
      </c>
      <c r="AP5" s="106" t="s">
        <v>262</v>
      </c>
      <c r="AQ5" s="106" t="s">
        <v>263</v>
      </c>
      <c r="AR5" s="106" t="s">
        <v>264</v>
      </c>
      <c r="AS5" s="96" t="s">
        <v>265</v>
      </c>
      <c r="AT5" s="106" t="s">
        <v>266</v>
      </c>
      <c r="AU5" s="106" t="s">
        <v>267</v>
      </c>
      <c r="AV5" s="106" t="s">
        <v>268</v>
      </c>
      <c r="AW5" s="106" t="s">
        <v>269</v>
      </c>
      <c r="AX5" s="106" t="s">
        <v>270</v>
      </c>
      <c r="AY5" s="108" t="s">
        <v>271</v>
      </c>
      <c r="AZ5" s="109" t="s">
        <v>272</v>
      </c>
      <c r="BA5" s="109" t="s">
        <v>273</v>
      </c>
      <c r="BB5" s="109" t="s">
        <v>274</v>
      </c>
      <c r="BC5" s="110" t="s">
        <v>275</v>
      </c>
      <c r="BD5" s="97" t="s">
        <v>276</v>
      </c>
      <c r="BE5" s="97" t="s">
        <v>277</v>
      </c>
      <c r="BF5" s="112" t="s">
        <v>278</v>
      </c>
      <c r="BG5" s="97" t="s">
        <v>279</v>
      </c>
      <c r="BH5" s="96" t="s">
        <v>280</v>
      </c>
      <c r="BI5" s="96" t="s">
        <v>281</v>
      </c>
      <c r="BJ5" s="96" t="s">
        <v>282</v>
      </c>
      <c r="BK5" s="96" t="s">
        <v>283</v>
      </c>
      <c r="BL5" s="75" t="s">
        <v>93</v>
      </c>
      <c r="BM5" s="113" t="s">
        <v>284</v>
      </c>
      <c r="BN5" s="113" t="s">
        <v>285</v>
      </c>
      <c r="BO5" s="113" t="s">
        <v>286</v>
      </c>
      <c r="BP5" s="113" t="s">
        <v>287</v>
      </c>
      <c r="BQ5" s="96" t="s">
        <v>288</v>
      </c>
      <c r="BR5" s="96" t="s">
        <v>289</v>
      </c>
      <c r="BS5" s="96" t="s">
        <v>290</v>
      </c>
      <c r="BT5" s="114" t="s">
        <v>291</v>
      </c>
      <c r="BU5" s="75" t="s">
        <v>93</v>
      </c>
      <c r="BV5" s="116" t="s">
        <v>292</v>
      </c>
      <c r="BW5" s="116" t="s">
        <v>293</v>
      </c>
      <c r="BX5" s="116" t="s">
        <v>294</v>
      </c>
      <c r="BY5" s="116" t="s">
        <v>210</v>
      </c>
    </row>
    <row r="6" s="66" customFormat="1" ht="18.9" customHeight="1" spans="1:77">
      <c r="A6" s="76"/>
      <c r="B6" s="77"/>
      <c r="C6" s="77"/>
      <c r="D6" s="77"/>
      <c r="E6" s="76"/>
      <c r="F6" s="78" t="s">
        <v>81</v>
      </c>
      <c r="G6" s="79">
        <f>SUM(G7:G1108)</f>
        <v>9041089.50926207</v>
      </c>
      <c r="H6" s="80">
        <f>SUM(H7:H1108)</f>
        <v>9041089.50926208</v>
      </c>
      <c r="I6" s="80">
        <f>SUM(J6:V6)</f>
        <v>8065465.50926207</v>
      </c>
      <c r="J6" s="80">
        <f>SUM(J7:J1108)</f>
        <v>4631411.4</v>
      </c>
      <c r="K6" s="80">
        <f t="shared" ref="K6:V6" si="0">SUM(K7:K1108)</f>
        <v>0</v>
      </c>
      <c r="L6" s="80">
        <f t="shared" si="0"/>
        <v>1524571</v>
      </c>
      <c r="M6" s="80">
        <f t="shared" si="0"/>
        <v>0</v>
      </c>
      <c r="N6" s="80">
        <f t="shared" si="0"/>
        <v>0</v>
      </c>
      <c r="O6" s="80">
        <f t="shared" si="0"/>
        <v>560344.83</v>
      </c>
      <c r="P6" s="80">
        <f t="shared" si="0"/>
        <v>314477.81</v>
      </c>
      <c r="Q6" s="80">
        <f t="shared" si="0"/>
        <v>228052.87</v>
      </c>
      <c r="R6" s="80">
        <f t="shared" si="0"/>
        <v>12088.62</v>
      </c>
      <c r="S6" s="80">
        <f t="shared" si="0"/>
        <v>26452.01</v>
      </c>
      <c r="T6" s="80">
        <f t="shared" si="0"/>
        <v>768066.969262075</v>
      </c>
      <c r="U6" s="80">
        <f t="shared" si="0"/>
        <v>0</v>
      </c>
      <c r="V6" s="80">
        <f t="shared" si="0"/>
        <v>0</v>
      </c>
      <c r="W6" s="80">
        <f>SUM(X6:AX6)</f>
        <v>688080</v>
      </c>
      <c r="X6" s="80">
        <f>SUM(X7:X1108)</f>
        <v>242742.84</v>
      </c>
      <c r="Y6" s="80">
        <f t="shared" ref="Y6:AX6" si="1">SUM(Y7:Y1108)</f>
        <v>0</v>
      </c>
      <c r="Z6" s="80">
        <f t="shared" si="1"/>
        <v>0</v>
      </c>
      <c r="AA6" s="80">
        <f t="shared" si="1"/>
        <v>0</v>
      </c>
      <c r="AB6" s="80">
        <f t="shared" si="1"/>
        <v>0</v>
      </c>
      <c r="AC6" s="80">
        <f t="shared" si="1"/>
        <v>48286</v>
      </c>
      <c r="AD6" s="80">
        <f t="shared" si="1"/>
        <v>80000</v>
      </c>
      <c r="AE6" s="80">
        <f t="shared" si="1"/>
        <v>0</v>
      </c>
      <c r="AF6" s="80">
        <f t="shared" si="1"/>
        <v>0</v>
      </c>
      <c r="AG6" s="80">
        <f t="shared" si="1"/>
        <v>91080</v>
      </c>
      <c r="AH6" s="80">
        <f t="shared" si="1"/>
        <v>0</v>
      </c>
      <c r="AI6" s="80">
        <f t="shared" si="1"/>
        <v>0</v>
      </c>
      <c r="AJ6" s="80">
        <f t="shared" si="1"/>
        <v>0</v>
      </c>
      <c r="AK6" s="80">
        <f t="shared" si="1"/>
        <v>60000</v>
      </c>
      <c r="AL6" s="80">
        <f t="shared" si="1"/>
        <v>35972</v>
      </c>
      <c r="AM6" s="80">
        <f t="shared" si="1"/>
        <v>0</v>
      </c>
      <c r="AN6" s="80">
        <f t="shared" si="1"/>
        <v>0</v>
      </c>
      <c r="AO6" s="80">
        <f t="shared" si="1"/>
        <v>0</v>
      </c>
      <c r="AP6" s="80">
        <f t="shared" si="1"/>
        <v>0</v>
      </c>
      <c r="AQ6" s="80">
        <f t="shared" si="1"/>
        <v>0</v>
      </c>
      <c r="AR6" s="80">
        <f t="shared" si="1"/>
        <v>0</v>
      </c>
      <c r="AS6" s="80">
        <f t="shared" si="1"/>
        <v>0</v>
      </c>
      <c r="AT6" s="80">
        <f t="shared" si="1"/>
        <v>69999.16</v>
      </c>
      <c r="AU6" s="80">
        <f t="shared" si="1"/>
        <v>60000</v>
      </c>
      <c r="AV6" s="80">
        <f t="shared" si="1"/>
        <v>0</v>
      </c>
      <c r="AW6" s="80">
        <f t="shared" si="1"/>
        <v>0</v>
      </c>
      <c r="AX6" s="80">
        <f t="shared" si="1"/>
        <v>0</v>
      </c>
      <c r="AY6" s="80">
        <f>SUM(AZ6:BK6)</f>
        <v>287544</v>
      </c>
      <c r="AZ6" s="80">
        <f>SUM(AZ7:AZ1108)</f>
        <v>0</v>
      </c>
      <c r="BA6" s="80">
        <f t="shared" ref="BA6:BK6" si="2">SUM(BA7:BA1108)</f>
        <v>240504</v>
      </c>
      <c r="BB6" s="80">
        <f t="shared" si="2"/>
        <v>0</v>
      </c>
      <c r="BC6" s="80">
        <f t="shared" si="2"/>
        <v>0</v>
      </c>
      <c r="BD6" s="80">
        <f t="shared" si="2"/>
        <v>47040</v>
      </c>
      <c r="BE6" s="80">
        <f t="shared" si="2"/>
        <v>0</v>
      </c>
      <c r="BF6" s="80">
        <f t="shared" si="2"/>
        <v>0</v>
      </c>
      <c r="BG6" s="80">
        <f t="shared" si="2"/>
        <v>0</v>
      </c>
      <c r="BH6" s="80">
        <f t="shared" si="2"/>
        <v>0</v>
      </c>
      <c r="BI6" s="80">
        <f t="shared" si="2"/>
        <v>0</v>
      </c>
      <c r="BJ6" s="80">
        <f t="shared" si="2"/>
        <v>0</v>
      </c>
      <c r="BK6" s="80">
        <f t="shared" si="2"/>
        <v>0</v>
      </c>
      <c r="BL6" s="80">
        <f>SUM(BM6:BT6)</f>
        <v>0</v>
      </c>
      <c r="BM6" s="80">
        <f>SUM(BM7:BM1108)</f>
        <v>0</v>
      </c>
      <c r="BN6" s="80">
        <f t="shared" ref="BN6:BT6" si="3">SUM(BN7:BN1108)</f>
        <v>0</v>
      </c>
      <c r="BO6" s="80">
        <f t="shared" si="3"/>
        <v>0</v>
      </c>
      <c r="BP6" s="80">
        <f t="shared" si="3"/>
        <v>0</v>
      </c>
      <c r="BQ6" s="80">
        <f t="shared" si="3"/>
        <v>0</v>
      </c>
      <c r="BR6" s="80">
        <f t="shared" si="3"/>
        <v>0</v>
      </c>
      <c r="BS6" s="80">
        <f t="shared" si="3"/>
        <v>0</v>
      </c>
      <c r="BT6" s="80">
        <f t="shared" si="3"/>
        <v>0</v>
      </c>
      <c r="BU6" s="80">
        <f>SUM(BV6:BY6)</f>
        <v>0</v>
      </c>
      <c r="BV6" s="80">
        <f>SUM(BV7:BV1108)</f>
        <v>0</v>
      </c>
      <c r="BW6" s="80">
        <f>SUM(BW7:BW1108)</f>
        <v>0</v>
      </c>
      <c r="BX6" s="80">
        <f>SUM(BX7:BX1108)</f>
        <v>0</v>
      </c>
      <c r="BY6" s="80">
        <f>SUM(BY7:BY1108)</f>
        <v>0</v>
      </c>
    </row>
    <row r="7" s="67" customFormat="1" ht="32.4" customHeight="1" spans="1:77">
      <c r="A7" s="81" t="s">
        <v>295</v>
      </c>
      <c r="B7" s="82" t="s">
        <v>103</v>
      </c>
      <c r="C7" s="82" t="s">
        <v>104</v>
      </c>
      <c r="D7" s="82" t="s">
        <v>105</v>
      </c>
      <c r="E7" s="82" t="s">
        <v>106</v>
      </c>
      <c r="F7" s="83" t="s">
        <v>107</v>
      </c>
      <c r="G7" s="84">
        <f t="shared" ref="G7:G16" si="4">H7+V7+AX7+BK7+BT7</f>
        <v>6443526.4</v>
      </c>
      <c r="H7" s="84">
        <f>I7+W7+AY7+BL7+BU7</f>
        <v>6443526.4</v>
      </c>
      <c r="I7" s="84">
        <f t="shared" ref="I7:I18" si="5">SUM(J7:V7)</f>
        <v>6155982.4</v>
      </c>
      <c r="J7" s="84">
        <v>4631411.4</v>
      </c>
      <c r="K7" s="84"/>
      <c r="L7" s="84">
        <v>1524571</v>
      </c>
      <c r="M7" s="84"/>
      <c r="N7" s="84"/>
      <c r="O7" s="84"/>
      <c r="P7" s="84"/>
      <c r="Q7" s="84"/>
      <c r="R7" s="84"/>
      <c r="S7" s="84"/>
      <c r="T7" s="84"/>
      <c r="U7" s="84"/>
      <c r="V7" s="84"/>
      <c r="W7" s="84">
        <f t="shared" ref="W7:W16" si="6">SUM(X7:AX7)</f>
        <v>0</v>
      </c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>
        <f t="shared" ref="AY7:AY16" si="7">SUM(AZ7:BK7)</f>
        <v>287544</v>
      </c>
      <c r="AZ7" s="84"/>
      <c r="BA7" s="84">
        <v>240504</v>
      </c>
      <c r="BB7" s="84"/>
      <c r="BC7" s="84"/>
      <c r="BD7" s="84">
        <v>47040</v>
      </c>
      <c r="BE7" s="84"/>
      <c r="BF7" s="84"/>
      <c r="BG7" s="84"/>
      <c r="BH7" s="84"/>
      <c r="BI7" s="84"/>
      <c r="BJ7" s="84"/>
      <c r="BK7" s="84"/>
      <c r="BL7" s="84">
        <f t="shared" ref="BL7:BL18" si="8">SUM(BM7:BT7)</f>
        <v>0</v>
      </c>
      <c r="BM7" s="84"/>
      <c r="BN7" s="84"/>
      <c r="BO7" s="84"/>
      <c r="BP7" s="84"/>
      <c r="BQ7" s="84"/>
      <c r="BR7" s="84"/>
      <c r="BS7" s="84"/>
      <c r="BT7" s="84"/>
      <c r="BU7" s="84">
        <f t="shared" ref="BU7:BU18" si="9">SUM(BV7:BY7)</f>
        <v>0</v>
      </c>
      <c r="BV7" s="84"/>
      <c r="BW7" s="84"/>
      <c r="BX7" s="84"/>
      <c r="BY7" s="84"/>
    </row>
    <row r="8" s="68" customFormat="1" ht="32.4" customHeight="1" spans="1:77">
      <c r="A8" s="81" t="s">
        <v>295</v>
      </c>
      <c r="B8" s="82" t="s">
        <v>111</v>
      </c>
      <c r="C8" s="82" t="s">
        <v>112</v>
      </c>
      <c r="D8" s="82" t="s">
        <v>105</v>
      </c>
      <c r="E8" s="83" t="s">
        <v>113</v>
      </c>
      <c r="F8" s="83" t="s">
        <v>113</v>
      </c>
      <c r="G8" s="84">
        <f t="shared" si="4"/>
        <v>135734.16</v>
      </c>
      <c r="H8" s="84">
        <f t="shared" ref="H8:H18" si="10">I8+W8+AY8+BL8+BU8</f>
        <v>135734.16</v>
      </c>
      <c r="I8" s="84">
        <f t="shared" si="5"/>
        <v>135734.16</v>
      </c>
      <c r="J8" s="84"/>
      <c r="K8" s="84"/>
      <c r="L8" s="84"/>
      <c r="M8" s="84"/>
      <c r="N8" s="84"/>
      <c r="O8" s="84"/>
      <c r="P8" s="84"/>
      <c r="Q8" s="84">
        <v>122602.32</v>
      </c>
      <c r="R8" s="84"/>
      <c r="S8" s="103">
        <v>13131.84</v>
      </c>
      <c r="T8" s="84"/>
      <c r="U8" s="84"/>
      <c r="V8" s="84"/>
      <c r="W8" s="84">
        <f t="shared" si="6"/>
        <v>0</v>
      </c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>
        <f t="shared" si="7"/>
        <v>0</v>
      </c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>
        <f t="shared" si="8"/>
        <v>0</v>
      </c>
      <c r="BM8" s="84"/>
      <c r="BN8" s="84"/>
      <c r="BO8" s="84"/>
      <c r="BP8" s="84"/>
      <c r="BQ8" s="84"/>
      <c r="BR8" s="84"/>
      <c r="BS8" s="84"/>
      <c r="BT8" s="84"/>
      <c r="BU8" s="84">
        <f t="shared" si="9"/>
        <v>0</v>
      </c>
      <c r="BV8" s="84"/>
      <c r="BW8" s="84"/>
      <c r="BX8" s="84"/>
      <c r="BY8" s="84"/>
    </row>
    <row r="9" s="68" customFormat="1" ht="32.4" customHeight="1" spans="1:77">
      <c r="A9" s="81" t="s">
        <v>295</v>
      </c>
      <c r="B9" s="82" t="s">
        <v>111</v>
      </c>
      <c r="C9" s="82" t="s">
        <v>112</v>
      </c>
      <c r="D9" s="82" t="s">
        <v>109</v>
      </c>
      <c r="E9" s="83" t="s">
        <v>114</v>
      </c>
      <c r="F9" s="83" t="s">
        <v>114</v>
      </c>
      <c r="G9" s="84">
        <f t="shared" si="4"/>
        <v>105450.55</v>
      </c>
      <c r="H9" s="84">
        <f t="shared" si="10"/>
        <v>105450.55</v>
      </c>
      <c r="I9" s="84">
        <f t="shared" si="5"/>
        <v>105450.55</v>
      </c>
      <c r="J9" s="84"/>
      <c r="K9" s="84"/>
      <c r="L9" s="84"/>
      <c r="M9" s="84"/>
      <c r="N9" s="84"/>
      <c r="O9" s="84"/>
      <c r="P9" s="84"/>
      <c r="Q9" s="84">
        <v>105450.55</v>
      </c>
      <c r="R9" s="84"/>
      <c r="S9" s="84"/>
      <c r="T9" s="84"/>
      <c r="U9" s="84"/>
      <c r="V9" s="84"/>
      <c r="W9" s="84">
        <f t="shared" si="6"/>
        <v>0</v>
      </c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>
        <f t="shared" si="7"/>
        <v>0</v>
      </c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>
        <f t="shared" si="8"/>
        <v>0</v>
      </c>
      <c r="BM9" s="84"/>
      <c r="BN9" s="84"/>
      <c r="BO9" s="84"/>
      <c r="BP9" s="84"/>
      <c r="BQ9" s="84"/>
      <c r="BR9" s="84"/>
      <c r="BS9" s="84"/>
      <c r="BT9" s="84"/>
      <c r="BU9" s="84">
        <f t="shared" si="9"/>
        <v>0</v>
      </c>
      <c r="BV9" s="84"/>
      <c r="BW9" s="84"/>
      <c r="BX9" s="84"/>
      <c r="BY9" s="84"/>
    </row>
    <row r="10" s="68" customFormat="1" ht="32.4" customHeight="1" spans="1:77">
      <c r="A10" s="81" t="s">
        <v>295</v>
      </c>
      <c r="B10" s="82" t="s">
        <v>115</v>
      </c>
      <c r="C10" s="82" t="s">
        <v>116</v>
      </c>
      <c r="D10" s="82" t="s">
        <v>109</v>
      </c>
      <c r="E10" s="83" t="s">
        <v>117</v>
      </c>
      <c r="F10" s="83" t="s">
        <v>117</v>
      </c>
      <c r="G10" s="84">
        <f t="shared" si="4"/>
        <v>9670.17</v>
      </c>
      <c r="H10" s="84">
        <f t="shared" si="10"/>
        <v>9670.17</v>
      </c>
      <c r="I10" s="84">
        <f t="shared" si="5"/>
        <v>9670.17</v>
      </c>
      <c r="J10" s="84"/>
      <c r="K10" s="84"/>
      <c r="L10" s="84"/>
      <c r="M10" s="84"/>
      <c r="N10" s="84"/>
      <c r="O10" s="84"/>
      <c r="P10" s="84"/>
      <c r="Q10" s="84"/>
      <c r="R10" s="84"/>
      <c r="S10" s="84">
        <v>9670.17</v>
      </c>
      <c r="T10" s="84"/>
      <c r="U10" s="84"/>
      <c r="V10" s="84"/>
      <c r="W10" s="84">
        <f t="shared" si="6"/>
        <v>0</v>
      </c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>
        <f t="shared" si="7"/>
        <v>0</v>
      </c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>
        <f t="shared" si="8"/>
        <v>0</v>
      </c>
      <c r="BM10" s="84"/>
      <c r="BN10" s="84"/>
      <c r="BO10" s="84"/>
      <c r="BP10" s="84"/>
      <c r="BQ10" s="84"/>
      <c r="BR10" s="84"/>
      <c r="BS10" s="84"/>
      <c r="BT10" s="84"/>
      <c r="BU10" s="84">
        <f t="shared" si="9"/>
        <v>0</v>
      </c>
      <c r="BV10" s="84"/>
      <c r="BW10" s="84"/>
      <c r="BX10" s="84"/>
      <c r="BY10" s="84"/>
    </row>
    <row r="11" s="68" customFormat="1" ht="32.4" customHeight="1" spans="1:77">
      <c r="A11" s="81" t="s">
        <v>295</v>
      </c>
      <c r="B11" s="82" t="s">
        <v>111</v>
      </c>
      <c r="C11" s="82" t="s">
        <v>118</v>
      </c>
      <c r="D11" s="82" t="s">
        <v>105</v>
      </c>
      <c r="E11" s="83" t="s">
        <v>119</v>
      </c>
      <c r="F11" s="83" t="s">
        <v>119</v>
      </c>
      <c r="G11" s="84">
        <f t="shared" si="4"/>
        <v>12088.62</v>
      </c>
      <c r="H11" s="84">
        <f t="shared" si="10"/>
        <v>12088.62</v>
      </c>
      <c r="I11" s="84">
        <f t="shared" si="5"/>
        <v>12088.62</v>
      </c>
      <c r="J11" s="84"/>
      <c r="K11" s="84"/>
      <c r="L11" s="84"/>
      <c r="M11" s="84"/>
      <c r="N11" s="84"/>
      <c r="O11" s="84"/>
      <c r="P11" s="84"/>
      <c r="Q11" s="84"/>
      <c r="R11" s="84">
        <v>12088.62</v>
      </c>
      <c r="S11" s="84"/>
      <c r="T11" s="84"/>
      <c r="U11" s="84"/>
      <c r="V11" s="84"/>
      <c r="W11" s="84">
        <f t="shared" si="6"/>
        <v>0</v>
      </c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>
        <f t="shared" si="7"/>
        <v>0</v>
      </c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>
        <f t="shared" si="8"/>
        <v>0</v>
      </c>
      <c r="BM11" s="84"/>
      <c r="BN11" s="84"/>
      <c r="BO11" s="84"/>
      <c r="BP11" s="84"/>
      <c r="BQ11" s="84"/>
      <c r="BR11" s="84"/>
      <c r="BS11" s="84"/>
      <c r="BT11" s="84"/>
      <c r="BU11" s="84">
        <f t="shared" si="9"/>
        <v>0</v>
      </c>
      <c r="BV11" s="84"/>
      <c r="BW11" s="84"/>
      <c r="BX11" s="84"/>
      <c r="BY11" s="84"/>
    </row>
    <row r="12" s="68" customFormat="1" ht="32.4" customHeight="1" spans="1:77">
      <c r="A12" s="81" t="s">
        <v>295</v>
      </c>
      <c r="B12" s="82" t="s">
        <v>115</v>
      </c>
      <c r="C12" s="82" t="s">
        <v>120</v>
      </c>
      <c r="D12" s="82" t="s">
        <v>120</v>
      </c>
      <c r="E12" s="83" t="s">
        <v>121</v>
      </c>
      <c r="F12" s="83" t="s">
        <v>121</v>
      </c>
      <c r="G12" s="84">
        <f t="shared" si="4"/>
        <v>560344.83</v>
      </c>
      <c r="H12" s="84">
        <f t="shared" si="10"/>
        <v>560344.83</v>
      </c>
      <c r="I12" s="84">
        <f t="shared" si="5"/>
        <v>560344.83</v>
      </c>
      <c r="J12" s="84"/>
      <c r="K12" s="84"/>
      <c r="L12" s="84"/>
      <c r="M12" s="84"/>
      <c r="N12" s="84"/>
      <c r="O12" s="84">
        <v>560344.83</v>
      </c>
      <c r="P12" s="84"/>
      <c r="Q12" s="84"/>
      <c r="R12" s="84"/>
      <c r="S12" s="84"/>
      <c r="T12" s="84"/>
      <c r="U12" s="84"/>
      <c r="V12" s="84"/>
      <c r="W12" s="84">
        <f t="shared" si="6"/>
        <v>0</v>
      </c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>
        <f t="shared" si="7"/>
        <v>0</v>
      </c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>
        <f t="shared" si="8"/>
        <v>0</v>
      </c>
      <c r="BM12" s="84"/>
      <c r="BN12" s="84"/>
      <c r="BO12" s="84"/>
      <c r="BP12" s="84"/>
      <c r="BQ12" s="84"/>
      <c r="BR12" s="84"/>
      <c r="BS12" s="84"/>
      <c r="BT12" s="84"/>
      <c r="BU12" s="84">
        <f t="shared" si="9"/>
        <v>0</v>
      </c>
      <c r="BV12" s="84"/>
      <c r="BW12" s="84"/>
      <c r="BX12" s="84"/>
      <c r="BY12" s="84"/>
    </row>
    <row r="13" s="68" customFormat="1" ht="32.4" customHeight="1" spans="1:77">
      <c r="A13" s="81" t="s">
        <v>295</v>
      </c>
      <c r="B13" s="82" t="s">
        <v>111</v>
      </c>
      <c r="C13" s="82" t="s">
        <v>112</v>
      </c>
      <c r="D13" s="82" t="s">
        <v>122</v>
      </c>
      <c r="E13" s="83" t="s">
        <v>123</v>
      </c>
      <c r="F13" s="83" t="s">
        <v>123</v>
      </c>
      <c r="G13" s="84">
        <f t="shared" si="4"/>
        <v>3650</v>
      </c>
      <c r="H13" s="84">
        <f t="shared" si="10"/>
        <v>3650</v>
      </c>
      <c r="I13" s="84">
        <f t="shared" si="5"/>
        <v>3650</v>
      </c>
      <c r="J13" s="84"/>
      <c r="K13" s="84"/>
      <c r="L13" s="84"/>
      <c r="M13" s="84"/>
      <c r="N13" s="84"/>
      <c r="O13" s="84"/>
      <c r="P13" s="84"/>
      <c r="Q13" s="84"/>
      <c r="R13" s="84"/>
      <c r="S13" s="84">
        <v>3650</v>
      </c>
      <c r="T13" s="84"/>
      <c r="U13" s="84"/>
      <c r="V13" s="84"/>
      <c r="W13" s="84">
        <f t="shared" si="6"/>
        <v>0</v>
      </c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>
        <f t="shared" si="7"/>
        <v>0</v>
      </c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>
        <f t="shared" si="8"/>
        <v>0</v>
      </c>
      <c r="BM13" s="84"/>
      <c r="BN13" s="84"/>
      <c r="BO13" s="84"/>
      <c r="BP13" s="84"/>
      <c r="BQ13" s="84"/>
      <c r="BR13" s="84"/>
      <c r="BS13" s="84"/>
      <c r="BT13" s="84"/>
      <c r="BU13" s="84">
        <f t="shared" si="9"/>
        <v>0</v>
      </c>
      <c r="BV13" s="84"/>
      <c r="BW13" s="84"/>
      <c r="BX13" s="84"/>
      <c r="BY13" s="84"/>
    </row>
    <row r="14" s="68" customFormat="1" ht="32.4" customHeight="1" spans="1:77">
      <c r="A14" s="81" t="s">
        <v>295</v>
      </c>
      <c r="B14" s="82" t="s">
        <v>115</v>
      </c>
      <c r="C14" s="82" t="s">
        <v>120</v>
      </c>
      <c r="D14" s="82" t="s">
        <v>124</v>
      </c>
      <c r="E14" s="83" t="s">
        <v>125</v>
      </c>
      <c r="F14" s="83" t="s">
        <v>125</v>
      </c>
      <c r="G14" s="84">
        <f t="shared" si="4"/>
        <v>314477.81</v>
      </c>
      <c r="H14" s="84">
        <f t="shared" si="10"/>
        <v>314477.81</v>
      </c>
      <c r="I14" s="84">
        <f t="shared" si="5"/>
        <v>314477.81</v>
      </c>
      <c r="J14" s="84"/>
      <c r="K14" s="84"/>
      <c r="L14" s="84"/>
      <c r="M14" s="84"/>
      <c r="N14" s="84"/>
      <c r="O14" s="84"/>
      <c r="P14" s="84">
        <v>314477.81</v>
      </c>
      <c r="Q14" s="84"/>
      <c r="R14" s="84"/>
      <c r="S14" s="84"/>
      <c r="T14" s="84"/>
      <c r="U14" s="84"/>
      <c r="V14" s="84"/>
      <c r="W14" s="84">
        <f t="shared" si="6"/>
        <v>0</v>
      </c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>
        <f t="shared" si="7"/>
        <v>0</v>
      </c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>
        <f t="shared" si="8"/>
        <v>0</v>
      </c>
      <c r="BM14" s="84"/>
      <c r="BN14" s="84"/>
      <c r="BO14" s="84"/>
      <c r="BP14" s="84"/>
      <c r="BQ14" s="84"/>
      <c r="BR14" s="84"/>
      <c r="BS14" s="84"/>
      <c r="BT14" s="84"/>
      <c r="BU14" s="84">
        <f t="shared" si="9"/>
        <v>0</v>
      </c>
      <c r="BV14" s="84"/>
      <c r="BW14" s="84"/>
      <c r="BX14" s="84"/>
      <c r="BY14" s="84"/>
    </row>
    <row r="15" s="69" customFormat="1" spans="1:77">
      <c r="A15" s="81" t="s">
        <v>295</v>
      </c>
      <c r="B15" s="85">
        <v>221</v>
      </c>
      <c r="C15" s="85" t="s">
        <v>109</v>
      </c>
      <c r="D15" s="85" t="s">
        <v>105</v>
      </c>
      <c r="E15" s="86" t="s">
        <v>110</v>
      </c>
      <c r="F15" s="87" t="s">
        <v>110</v>
      </c>
      <c r="G15" s="84">
        <f t="shared" si="4"/>
        <v>768066.969262075</v>
      </c>
      <c r="H15" s="84">
        <f t="shared" si="10"/>
        <v>768066.969262075</v>
      </c>
      <c r="I15" s="84">
        <f t="shared" si="5"/>
        <v>768066.969262075</v>
      </c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>
        <v>768066.969262075</v>
      </c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>
        <f t="shared" si="8"/>
        <v>0</v>
      </c>
      <c r="BM15" s="84"/>
      <c r="BN15" s="84"/>
      <c r="BO15" s="84"/>
      <c r="BP15" s="84"/>
      <c r="BQ15" s="84"/>
      <c r="BR15" s="84"/>
      <c r="BS15" s="84"/>
      <c r="BT15" s="84"/>
      <c r="BU15" s="84">
        <f t="shared" si="9"/>
        <v>0</v>
      </c>
      <c r="BV15" s="84"/>
      <c r="BW15" s="84"/>
      <c r="BX15" s="84"/>
      <c r="BY15" s="84"/>
    </row>
    <row r="16" s="68" customFormat="1" ht="32.4" customHeight="1" spans="1:77">
      <c r="A16" s="81" t="s">
        <v>295</v>
      </c>
      <c r="B16" s="82" t="s">
        <v>103</v>
      </c>
      <c r="C16" s="82" t="s">
        <v>104</v>
      </c>
      <c r="D16" s="82" t="s">
        <v>105</v>
      </c>
      <c r="E16" s="88" t="s">
        <v>106</v>
      </c>
      <c r="F16" s="89" t="s">
        <v>126</v>
      </c>
      <c r="G16" s="84">
        <f t="shared" si="4"/>
        <v>688080</v>
      </c>
      <c r="H16" s="84">
        <f t="shared" si="10"/>
        <v>688080</v>
      </c>
      <c r="I16" s="84">
        <f t="shared" si="5"/>
        <v>0</v>
      </c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f t="shared" si="6"/>
        <v>688080</v>
      </c>
      <c r="X16" s="104">
        <v>242742.84</v>
      </c>
      <c r="Y16" s="84"/>
      <c r="Z16" s="84"/>
      <c r="AA16" s="84"/>
      <c r="AB16" s="84"/>
      <c r="AC16" s="104">
        <v>48286</v>
      </c>
      <c r="AD16" s="104">
        <v>80000</v>
      </c>
      <c r="AE16" s="84"/>
      <c r="AF16" s="84"/>
      <c r="AG16" s="104">
        <v>91080</v>
      </c>
      <c r="AH16" s="84"/>
      <c r="AI16" s="84"/>
      <c r="AJ16" s="84"/>
      <c r="AK16" s="104">
        <v>60000</v>
      </c>
      <c r="AL16" s="104">
        <v>35972</v>
      </c>
      <c r="AM16" s="84"/>
      <c r="AN16" s="84"/>
      <c r="AO16" s="84"/>
      <c r="AP16" s="84"/>
      <c r="AQ16" s="84"/>
      <c r="AR16" s="84"/>
      <c r="AS16" s="84"/>
      <c r="AT16" s="84">
        <v>69999.16</v>
      </c>
      <c r="AU16" s="104">
        <v>60000</v>
      </c>
      <c r="AV16" s="84"/>
      <c r="AW16" s="84"/>
      <c r="AX16" s="84"/>
      <c r="AY16" s="84">
        <f t="shared" si="7"/>
        <v>0</v>
      </c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>
        <f t="shared" si="8"/>
        <v>0</v>
      </c>
      <c r="BM16" s="84"/>
      <c r="BN16" s="84"/>
      <c r="BO16" s="84"/>
      <c r="BP16" s="84"/>
      <c r="BQ16" s="84"/>
      <c r="BR16" s="84"/>
      <c r="BS16" s="84"/>
      <c r="BT16" s="84"/>
      <c r="BU16" s="84">
        <f t="shared" si="9"/>
        <v>0</v>
      </c>
      <c r="BV16" s="84"/>
      <c r="BW16" s="84"/>
      <c r="BX16" s="84"/>
      <c r="BY16" s="84"/>
    </row>
    <row r="24" spans="12:12">
      <c r="L24" s="98"/>
    </row>
    <row r="26" spans="15:15">
      <c r="O26" s="98"/>
    </row>
  </sheetData>
  <mergeCells count="16">
    <mergeCell ref="A2:V2"/>
    <mergeCell ref="W2:AX2"/>
    <mergeCell ref="AY2:BY2"/>
    <mergeCell ref="I4:V4"/>
    <mergeCell ref="W4:AX4"/>
    <mergeCell ref="AY4:BK4"/>
    <mergeCell ref="BL4:BT4"/>
    <mergeCell ref="BU4:BY4"/>
    <mergeCell ref="A4:A6"/>
    <mergeCell ref="B5:B6"/>
    <mergeCell ref="C5:C6"/>
    <mergeCell ref="D5:D6"/>
    <mergeCell ref="E4:E6"/>
    <mergeCell ref="F4:F5"/>
    <mergeCell ref="G4:G5"/>
    <mergeCell ref="H4:H5"/>
  </mergeCells>
  <dataValidations count="1">
    <dataValidation type="list" allowBlank="1" showInputMessage="1" showErrorMessage="1" sqref="F15">
      <formula1>"人员经费,公用经费"</formula1>
    </dataValidation>
  </dataValidations>
  <pageMargins left="0.747916666666667" right="0.747916666666667" top="0.984027777777778" bottom="0.984027777777778" header="0.511805555555556" footer="0.511805555555556"/>
  <pageSetup paperSize="9" scale="40" orientation="landscape" horizontalDpi="600"/>
  <headerFooter>
    <oddFooter>&amp;C第 &amp;P 页，共 &amp;N 页</oddFooter>
  </headerFooter>
  <colBreaks count="2" manualBreakCount="2">
    <brk id="22" max="1048575" man="1"/>
    <brk id="5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J6" sqref="J6"/>
    </sheetView>
  </sheetViews>
  <sheetFormatPr defaultColWidth="9" defaultRowHeight="14.25" outlineLevelCol="3"/>
  <cols>
    <col min="1" max="1" width="32.875" style="48" customWidth="1"/>
    <col min="2" max="3" width="28" style="48" customWidth="1"/>
    <col min="4" max="4" width="15.75" style="48" customWidth="1"/>
    <col min="5" max="16382" width="9" style="48"/>
    <col min="16383" max="16384" width="9" style="50"/>
  </cols>
  <sheetData>
    <row r="1" s="48" customFormat="1" ht="20.25" customHeight="1" spans="1:4">
      <c r="A1" s="51" t="s">
        <v>296</v>
      </c>
      <c r="B1" s="49"/>
      <c r="C1" s="49"/>
      <c r="D1" s="52"/>
    </row>
    <row r="2" s="48" customFormat="1" ht="25.5" spans="1:4">
      <c r="A2" s="53" t="s">
        <v>297</v>
      </c>
      <c r="B2" s="53"/>
      <c r="C2" s="53"/>
      <c r="D2" s="53"/>
    </row>
    <row r="3" s="48" customFormat="1" ht="21.75" customHeight="1" spans="4:4">
      <c r="D3" s="52" t="s">
        <v>22</v>
      </c>
    </row>
    <row r="4" s="48" customFormat="1" ht="57.75" customHeight="1" spans="1:4">
      <c r="A4" s="54" t="s">
        <v>298</v>
      </c>
      <c r="B4" s="54" t="s">
        <v>299</v>
      </c>
      <c r="C4" s="55" t="s">
        <v>300</v>
      </c>
      <c r="D4" s="54" t="s">
        <v>301</v>
      </c>
    </row>
    <row r="5" s="48" customFormat="1" ht="62.25" customHeight="1" spans="1:4">
      <c r="A5" s="56" t="s">
        <v>81</v>
      </c>
      <c r="B5" s="57">
        <f>SUM(B6:B8)</f>
        <v>60000</v>
      </c>
      <c r="C5" s="58">
        <f>B5/'表5 一般公共预算支出表'!G6</f>
        <v>0.00579157874010136</v>
      </c>
      <c r="D5" s="56"/>
    </row>
    <row r="6" s="49" customFormat="1" ht="44.25" customHeight="1" spans="1:4">
      <c r="A6" s="59" t="s">
        <v>302</v>
      </c>
      <c r="B6" s="57">
        <f>'表6 一般公共预算基本支出经济分类明细表'!AH6</f>
        <v>0</v>
      </c>
      <c r="C6" s="58">
        <f>B6/'表5 一般公共预算支出表'!G6</f>
        <v>0</v>
      </c>
      <c r="D6" s="59"/>
    </row>
    <row r="7" s="49" customFormat="1" ht="78" customHeight="1" spans="1:4">
      <c r="A7" s="59" t="s">
        <v>303</v>
      </c>
      <c r="B7" s="57">
        <f>'表6 一般公共预算基本支出经济分类明细表'!AM6</f>
        <v>0</v>
      </c>
      <c r="C7" s="58">
        <f>B7/'表5 一般公共预算支出表'!G6</f>
        <v>0</v>
      </c>
      <c r="D7" s="59"/>
    </row>
    <row r="8" s="49" customFormat="1" ht="74.25" customHeight="1" spans="1:4">
      <c r="A8" s="59" t="s">
        <v>304</v>
      </c>
      <c r="B8" s="57">
        <f>SUM(B9:B10)</f>
        <v>60000</v>
      </c>
      <c r="C8" s="58">
        <f>B8/'表5 一般公共预算支出表'!G6</f>
        <v>0.00579157874010136</v>
      </c>
      <c r="D8" s="59"/>
    </row>
    <row r="9" s="49" customFormat="1" ht="65.25" customHeight="1" spans="1:4">
      <c r="A9" s="59" t="s">
        <v>305</v>
      </c>
      <c r="B9" s="57">
        <f>'表6 一般公共预算基本支出经济分类明细表'!AU6</f>
        <v>60000</v>
      </c>
      <c r="C9" s="58">
        <f>B9/'表5 一般公共预算支出表'!G6</f>
        <v>0.00579157874010136</v>
      </c>
      <c r="D9" s="59"/>
    </row>
    <row r="10" s="49" customFormat="1" ht="34.5" customHeight="1" spans="1:4">
      <c r="A10" s="59" t="s">
        <v>306</v>
      </c>
      <c r="B10" s="57">
        <f>'表6 一般公共预算基本支出经济分类明细表'!BP6</f>
        <v>0</v>
      </c>
      <c r="C10" s="58">
        <f>B10/'表5 一般公共预算支出表'!G6</f>
        <v>0</v>
      </c>
      <c r="D10" s="59"/>
    </row>
    <row r="11" s="48" customFormat="1"/>
    <row r="12" s="48" customFormat="1" spans="1:4">
      <c r="A12" s="60" t="s">
        <v>307</v>
      </c>
      <c r="B12" s="60"/>
      <c r="C12" s="60"/>
      <c r="D12" s="60"/>
    </row>
    <row r="13" s="48" customFormat="1" spans="1:4">
      <c r="A13" s="60" t="s">
        <v>308</v>
      </c>
      <c r="B13" s="60"/>
      <c r="C13" s="60"/>
      <c r="D13" s="60"/>
    </row>
    <row r="14" s="48" customFormat="1" spans="1:4">
      <c r="A14" s="60" t="s">
        <v>309</v>
      </c>
      <c r="B14" s="60"/>
      <c r="C14" s="60"/>
      <c r="D14" s="60"/>
    </row>
    <row r="15" s="48" customFormat="1" spans="1:4">
      <c r="A15" s="60" t="s">
        <v>310</v>
      </c>
      <c r="B15" s="60"/>
      <c r="C15" s="60"/>
      <c r="D15" s="60"/>
    </row>
    <row r="16" s="48" customFormat="1" spans="1:4">
      <c r="A16" s="60" t="s">
        <v>311</v>
      </c>
      <c r="B16" s="60"/>
      <c r="C16" s="60"/>
      <c r="D16" s="60"/>
    </row>
    <row r="17" s="48" customFormat="1" spans="1:4">
      <c r="A17" s="61" t="s">
        <v>312</v>
      </c>
      <c r="D17" s="60"/>
    </row>
    <row r="18" s="48" customFormat="1" spans="1:4">
      <c r="A18" s="60" t="s">
        <v>313</v>
      </c>
      <c r="D18" s="60"/>
    </row>
    <row r="19" s="48" customFormat="1" spans="1:1">
      <c r="A19" s="61"/>
    </row>
    <row r="20" s="48" customFormat="1" spans="1:1">
      <c r="A20" s="60"/>
    </row>
  </sheetData>
  <mergeCells count="1">
    <mergeCell ref="A2:D2"/>
  </mergeCells>
  <printOptions horizontalCentered="1"/>
  <pageMargins left="0.747916666666667" right="0.747916666666667" top="0.984027777777778" bottom="0.984027777777778" header="0.511805555555556" footer="0.511805555555556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数据校验</vt:lpstr>
      <vt:lpstr>封面</vt:lpstr>
      <vt:lpstr>表1 收支总表</vt:lpstr>
      <vt:lpstr>表2 收入预算总表</vt:lpstr>
      <vt:lpstr>表3 支出预算总表</vt:lpstr>
      <vt:lpstr>表4财政拨款收支总表</vt:lpstr>
      <vt:lpstr>表5 一般公共预算支出表</vt:lpstr>
      <vt:lpstr>表6 一般公共预算基本支出经济分类明细表</vt:lpstr>
      <vt:lpstr>表7“三公经费”支出预算表</vt:lpstr>
      <vt:lpstr>表8 政府性基金预算支出表 </vt:lpstr>
      <vt:lpstr>表9上年结余结转资金支出预算明细表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2021-06-07T06:20:00Z</cp:lastPrinted>
  <dcterms:modified xsi:type="dcterms:W3CDTF">2022-06-28T03:09:12Z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KSORubyTemplateID" linkTarget="0">
    <vt:lpwstr>14</vt:lpwstr>
  </property>
  <property fmtid="{D5CDD505-2E9C-101B-9397-08002B2CF9AE}" pid="4" name="ICV">
    <vt:lpwstr>2EF06F7398074C05B52EEEB940B4E792</vt:lpwstr>
  </property>
</Properties>
</file>